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CGJ-Rohit\Desktop\All Excel File\"/>
    </mc:Choice>
  </mc:AlternateContent>
  <xr:revisionPtr revIDLastSave="0" documentId="13_ncr:1_{8C881E97-A782-476F-ABA4-B3FC2F55D3C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shboard" sheetId="4" r:id="rId1"/>
    <sheet name="Scheme Wise" sheetId="1" r:id="rId2"/>
    <sheet name="Job Role Wise" sheetId="2" r:id="rId3"/>
    <sheet name="State Wise" sheetId="3" r:id="rId4"/>
    <sheet name="STT and RPL" sheetId="5" r:id="rId5"/>
    <sheet name="Training Category" sheetId="6" r:id="rId6"/>
    <sheet name="Domain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7" l="1"/>
  <c r="D39" i="7"/>
  <c r="D196" i="3"/>
  <c r="C196" i="3"/>
  <c r="D102" i="2"/>
  <c r="C102" i="2"/>
  <c r="E126" i="1"/>
  <c r="D126" i="1"/>
  <c r="C126" i="1"/>
  <c r="D40" i="7" l="1"/>
  <c r="C40" i="7"/>
  <c r="D36" i="7"/>
  <c r="C36" i="7"/>
  <c r="D39" i="6"/>
  <c r="C39" i="6"/>
  <c r="D38" i="6"/>
  <c r="C38" i="6"/>
  <c r="D35" i="6"/>
  <c r="C35" i="6"/>
  <c r="D39" i="5"/>
  <c r="C39" i="5"/>
  <c r="D38" i="5"/>
  <c r="C38" i="5"/>
  <c r="D35" i="5"/>
  <c r="C35" i="5"/>
  <c r="C9" i="4"/>
  <c r="B9" i="4"/>
  <c r="K59" i="1" l="1"/>
  <c r="K41" i="1"/>
  <c r="K19" i="1"/>
  <c r="K6" i="1"/>
  <c r="K112" i="1" l="1"/>
  <c r="K88" i="1"/>
  <c r="K85" i="1"/>
  <c r="K62" i="1"/>
  <c r="K44" i="1"/>
  <c r="K22" i="1"/>
  <c r="L112" i="1"/>
  <c r="L59" i="1"/>
  <c r="L41" i="1"/>
  <c r="L19" i="1"/>
  <c r="L6" i="1"/>
  <c r="J112" i="1"/>
  <c r="I112" i="1"/>
  <c r="J85" i="1"/>
  <c r="I85" i="1"/>
  <c r="J59" i="1"/>
  <c r="I59" i="1"/>
  <c r="J41" i="1"/>
  <c r="I41" i="1"/>
  <c r="J19" i="1"/>
  <c r="I19" i="1"/>
  <c r="G112" i="1" l="1"/>
  <c r="G85" i="1"/>
  <c r="G59" i="1"/>
  <c r="G41" i="1"/>
  <c r="G19" i="1"/>
  <c r="F111" i="1" l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2" i="1"/>
  <c r="F91" i="1"/>
  <c r="F90" i="1"/>
  <c r="F89" i="1"/>
  <c r="F88" i="1"/>
  <c r="F84" i="1"/>
  <c r="F83" i="1"/>
  <c r="F82" i="1"/>
  <c r="F81" i="1"/>
  <c r="F80" i="1"/>
  <c r="F79" i="1"/>
  <c r="F78" i="1"/>
  <c r="F77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58" i="1"/>
  <c r="F57" i="1"/>
  <c r="F56" i="1"/>
  <c r="F54" i="1"/>
  <c r="F53" i="1"/>
  <c r="F52" i="1"/>
  <c r="F51" i="1"/>
  <c r="F50" i="1"/>
  <c r="F48" i="1"/>
  <c r="F47" i="1"/>
  <c r="F46" i="1"/>
  <c r="F45" i="1"/>
  <c r="F44" i="1"/>
  <c r="F40" i="1"/>
  <c r="F39" i="1"/>
  <c r="F38" i="1"/>
  <c r="F37" i="1"/>
  <c r="F36" i="1"/>
  <c r="F34" i="1"/>
  <c r="F33" i="1"/>
  <c r="F32" i="1"/>
  <c r="F31" i="1"/>
  <c r="F29" i="1"/>
  <c r="F28" i="1"/>
  <c r="F27" i="1"/>
  <c r="F26" i="1"/>
  <c r="F25" i="1"/>
  <c r="F24" i="1"/>
  <c r="F23" i="1"/>
  <c r="F22" i="1"/>
  <c r="F18" i="1"/>
  <c r="F17" i="1"/>
  <c r="F16" i="1"/>
  <c r="F15" i="1"/>
  <c r="F14" i="1"/>
  <c r="F12" i="1"/>
  <c r="F11" i="1"/>
  <c r="F10" i="1"/>
  <c r="F9" i="1"/>
  <c r="G6" i="1"/>
  <c r="F5" i="1"/>
  <c r="F4" i="1"/>
  <c r="F3" i="1"/>
  <c r="E112" i="1"/>
  <c r="E85" i="1"/>
  <c r="E59" i="1"/>
  <c r="E41" i="1"/>
  <c r="E19" i="1"/>
  <c r="E6" i="1"/>
  <c r="F6" i="1" l="1"/>
  <c r="H6" i="1" s="1"/>
  <c r="F19" i="1"/>
  <c r="H19" i="1" s="1"/>
  <c r="F85" i="1"/>
  <c r="H85" i="1" s="1"/>
  <c r="F41" i="1"/>
  <c r="H41" i="1" s="1"/>
  <c r="F59" i="1"/>
  <c r="H59" i="1" s="1"/>
  <c r="F112" i="1"/>
  <c r="H112" i="1" s="1"/>
  <c r="D30" i="7"/>
  <c r="C30" i="7"/>
  <c r="D25" i="7"/>
  <c r="C25" i="7"/>
  <c r="D20" i="7"/>
  <c r="C20" i="7"/>
  <c r="D15" i="7"/>
  <c r="C15" i="7"/>
  <c r="D10" i="7"/>
  <c r="C10" i="7"/>
  <c r="D5" i="7"/>
  <c r="C5" i="7"/>
  <c r="D40" i="5"/>
  <c r="D112" i="1"/>
  <c r="C112" i="1"/>
  <c r="D89" i="2"/>
  <c r="C89" i="2"/>
  <c r="D172" i="3"/>
  <c r="C172" i="3"/>
  <c r="B8" i="4" l="1"/>
  <c r="C8" i="4"/>
  <c r="C40" i="6"/>
  <c r="D40" i="6"/>
  <c r="C40" i="5"/>
  <c r="C41" i="7"/>
  <c r="D41" i="7"/>
  <c r="D30" i="6"/>
  <c r="C30" i="6"/>
  <c r="D30" i="5"/>
  <c r="C30" i="5"/>
  <c r="D10" i="6"/>
  <c r="C10" i="6"/>
  <c r="D5" i="6"/>
  <c r="C5" i="6"/>
  <c r="D25" i="6"/>
  <c r="C25" i="6"/>
  <c r="D20" i="6"/>
  <c r="C20" i="6"/>
  <c r="D15" i="6"/>
  <c r="C15" i="6"/>
  <c r="D15" i="5"/>
  <c r="C15" i="5"/>
  <c r="D25" i="5"/>
  <c r="C25" i="5"/>
  <c r="D20" i="5"/>
  <c r="C20" i="5"/>
  <c r="D10" i="5"/>
  <c r="C10" i="5"/>
  <c r="D5" i="5"/>
  <c r="C5" i="5"/>
  <c r="D142" i="3" l="1"/>
  <c r="C142" i="3"/>
  <c r="D112" i="3"/>
  <c r="C112" i="3"/>
  <c r="D81" i="3"/>
  <c r="C81" i="3"/>
  <c r="D52" i="3"/>
  <c r="C52" i="3"/>
  <c r="D24" i="3"/>
  <c r="C24" i="3"/>
  <c r="D74" i="2"/>
  <c r="C74" i="2"/>
  <c r="D59" i="2"/>
  <c r="C59" i="2"/>
  <c r="D42" i="2"/>
  <c r="C42" i="2"/>
  <c r="D18" i="2"/>
  <c r="C18" i="2"/>
  <c r="D4" i="2"/>
  <c r="C4" i="2"/>
  <c r="D85" i="1"/>
  <c r="C85" i="1"/>
  <c r="D59" i="1"/>
  <c r="C6" i="4" s="1"/>
  <c r="C59" i="1"/>
  <c r="B6" i="4" s="1"/>
  <c r="D41" i="1"/>
  <c r="C5" i="4" s="1"/>
  <c r="C41" i="1"/>
  <c r="B5" i="4" s="1"/>
  <c r="D19" i="1"/>
  <c r="C4" i="4" s="1"/>
  <c r="C19" i="1"/>
  <c r="B4" i="4" s="1"/>
  <c r="D6" i="1"/>
  <c r="C3" i="4" s="1"/>
  <c r="C6" i="1"/>
  <c r="B3" i="4" s="1"/>
  <c r="B7" i="4" l="1"/>
  <c r="C129" i="1"/>
  <c r="C7" i="4"/>
  <c r="D129" i="1"/>
  <c r="C199" i="3"/>
  <c r="D199" i="3"/>
  <c r="D105" i="2"/>
  <c r="C105" i="2"/>
  <c r="D3" i="4"/>
  <c r="D4" i="4" s="1"/>
  <c r="D5" i="4" s="1"/>
  <c r="D6" i="4" s="1"/>
  <c r="D7" i="4" s="1"/>
  <c r="D8" i="4" s="1"/>
  <c r="D9" i="4" s="1"/>
  <c r="B10" i="4"/>
  <c r="E3" i="4"/>
  <c r="E4" i="4" s="1"/>
  <c r="E5" i="4" s="1"/>
  <c r="E6" i="4" s="1"/>
  <c r="E7" i="4" s="1"/>
  <c r="E8" i="4" s="1"/>
  <c r="E9" i="4" s="1"/>
  <c r="C10" i="4"/>
</calcChain>
</file>

<file path=xl/sharedStrings.xml><?xml version="1.0" encoding="utf-8"?>
<sst xmlns="http://schemas.openxmlformats.org/spreadsheetml/2006/main" count="773" uniqueCount="177">
  <si>
    <t>Financial Year</t>
  </si>
  <si>
    <t>Scheme</t>
  </si>
  <si>
    <t>Total Trainings</t>
  </si>
  <si>
    <t>Total Certification</t>
  </si>
  <si>
    <t>2016-2017</t>
  </si>
  <si>
    <t>Market Mode</t>
  </si>
  <si>
    <t>MNRE</t>
  </si>
  <si>
    <t>NBCFDC</t>
  </si>
  <si>
    <t>Total</t>
  </si>
  <si>
    <t>2017-2018</t>
  </si>
  <si>
    <t>NSKFDC</t>
  </si>
  <si>
    <t>PMKVY RPL</t>
  </si>
  <si>
    <t>State Skill Andhra Pradesh</t>
  </si>
  <si>
    <t>State Skill(Gujarat Skill)</t>
  </si>
  <si>
    <t>CB_Scheme (Northeast Region)</t>
  </si>
  <si>
    <t>2018-2019</t>
  </si>
  <si>
    <t>DDUGKY</t>
  </si>
  <si>
    <t>Jharkhand State Mission</t>
  </si>
  <si>
    <t>NULM</t>
  </si>
  <si>
    <t>PMKVY CSSM</t>
  </si>
  <si>
    <t>RPL 4</t>
  </si>
  <si>
    <t>RSLDC</t>
  </si>
  <si>
    <t>Special Project</t>
  </si>
  <si>
    <t>Bihar Skill Development Mission</t>
  </si>
  <si>
    <t>Assam Skill Development Mission</t>
  </si>
  <si>
    <t>2019-2020</t>
  </si>
  <si>
    <t>Paschim Bangla State Skill Development</t>
  </si>
  <si>
    <t>NE Government</t>
  </si>
  <si>
    <t>Placement Linked State Funded Scheme</t>
  </si>
  <si>
    <t>Reallocation</t>
  </si>
  <si>
    <t>RFP</t>
  </si>
  <si>
    <t>Sankalp</t>
  </si>
  <si>
    <t>State Scheme - DELHI</t>
  </si>
  <si>
    <t>State Scheme - JAMMU AND KASHMIR</t>
  </si>
  <si>
    <t>State Scheme - MADHYA PRADESH</t>
  </si>
  <si>
    <t>State Scheme - ODISHA</t>
  </si>
  <si>
    <t>UKSDM</t>
  </si>
  <si>
    <t>2020-2021</t>
  </si>
  <si>
    <t>2021-2022</t>
  </si>
  <si>
    <t>Financial Year Wise Scheme Wise Training and Certification Status of SCGJ</t>
  </si>
  <si>
    <t>Grand Total</t>
  </si>
  <si>
    <t>Financial Year Wise Job Role Wise Training and Certification Status of SCGJ</t>
  </si>
  <si>
    <t>Job Role</t>
  </si>
  <si>
    <t>Solar Pv Installer (Suryamitra)</t>
  </si>
  <si>
    <t>Improved Cookstove Installer</t>
  </si>
  <si>
    <t>Rooftop Solar Grid Engineer</t>
  </si>
  <si>
    <t>Rooftop Solar Photovoltaic Entrepreneur</t>
  </si>
  <si>
    <t>Safai Karamchari</t>
  </si>
  <si>
    <t>Solar Domestic Water Heater Technician</t>
  </si>
  <si>
    <t>Solar Proposal Evaluation Specialist</t>
  </si>
  <si>
    <t>Solar Pv Installer - Civil</t>
  </si>
  <si>
    <t>Solar Pv Installer - Electrical</t>
  </si>
  <si>
    <t>Solar PV O&amp;M Engineer</t>
  </si>
  <si>
    <t>Wastewater Treatment Plant Technician</t>
  </si>
  <si>
    <t>Manager- Waste Management</t>
  </si>
  <si>
    <t>Solar electric System Installer &amp; Service Provider-RNE701</t>
  </si>
  <si>
    <t>Solar Lighting Technician 24.08 V1</t>
  </si>
  <si>
    <t>Solar Off Grid Entrepreneur</t>
  </si>
  <si>
    <t>Solar PV Business Development Executive</t>
  </si>
  <si>
    <t>Solar PV Engineer</t>
  </si>
  <si>
    <t>Solar PV Maintenance Technician - Electrical (Ground Mount)</t>
  </si>
  <si>
    <t>Solar PV System Installation Engineer</t>
  </si>
  <si>
    <t>Waste Picker</t>
  </si>
  <si>
    <t>Wastewater Treatment Plant Helper</t>
  </si>
  <si>
    <t>Solar PV Project Helper-SGJ/Q0111</t>
  </si>
  <si>
    <t>Solar PV Technician-RNE805</t>
  </si>
  <si>
    <t>Financial Year Wise State Wise Training and Certification Status of SCGJ</t>
  </si>
  <si>
    <t>State</t>
  </si>
  <si>
    <t>Andhra Pradesh</t>
  </si>
  <si>
    <t>Assam</t>
  </si>
  <si>
    <t>Bihar</t>
  </si>
  <si>
    <t>Chhattisgarh</t>
  </si>
  <si>
    <t>Goa</t>
  </si>
  <si>
    <t>Gujarat</t>
  </si>
  <si>
    <t>Haryana</t>
  </si>
  <si>
    <t>Jharkhand</t>
  </si>
  <si>
    <t>Karnataka</t>
  </si>
  <si>
    <t>Kerala</t>
  </si>
  <si>
    <t>Madhya Pradesh</t>
  </si>
  <si>
    <t>Maharashtra</t>
  </si>
  <si>
    <t>Manipur</t>
  </si>
  <si>
    <t>Odhisa</t>
  </si>
  <si>
    <t>Punjab</t>
  </si>
  <si>
    <t>Rajasthan</t>
  </si>
  <si>
    <t>Tamil Nadu</t>
  </si>
  <si>
    <t>Telangana</t>
  </si>
  <si>
    <t>Uttar Pradesh</t>
  </si>
  <si>
    <t>Uttarakhand</t>
  </si>
  <si>
    <t>West Bengal</t>
  </si>
  <si>
    <t>Arunachal Pradesh</t>
  </si>
  <si>
    <t>Delhi</t>
  </si>
  <si>
    <t>Himachal Pradesh</t>
  </si>
  <si>
    <t>Tripura</t>
  </si>
  <si>
    <t>Jammu &amp; Kashmir</t>
  </si>
  <si>
    <t>Nagaland</t>
  </si>
  <si>
    <t>CHANDIGARH</t>
  </si>
  <si>
    <t>MEGHALAYA</t>
  </si>
  <si>
    <t>MIZORAM</t>
  </si>
  <si>
    <t>16-17</t>
  </si>
  <si>
    <t>17-18</t>
  </si>
  <si>
    <t>18-19</t>
  </si>
  <si>
    <t>19-20</t>
  </si>
  <si>
    <t>20-21</t>
  </si>
  <si>
    <t>21-22</t>
  </si>
  <si>
    <t>Scheme Wise Details</t>
  </si>
  <si>
    <t>Job Role Wise Details</t>
  </si>
  <si>
    <t>State Wise Details</t>
  </si>
  <si>
    <t>Click Here to go back to Dashboard</t>
  </si>
  <si>
    <t>Solar Lighting Technician</t>
  </si>
  <si>
    <t>GKRA</t>
  </si>
  <si>
    <t>State Scheme - JHARKHAND</t>
  </si>
  <si>
    <t>Tripura State Skill Mission</t>
  </si>
  <si>
    <t>PMKVY Short Term</t>
  </si>
  <si>
    <t>Training Status SCGJ as per Skill India Portal</t>
  </si>
  <si>
    <t>Cumulative Trainings</t>
  </si>
  <si>
    <t>Type of Training (RPL/STT)</t>
  </si>
  <si>
    <t>RPL</t>
  </si>
  <si>
    <t>STT</t>
  </si>
  <si>
    <t>Trainining Type Wise Details</t>
  </si>
  <si>
    <t>Government Scheme</t>
  </si>
  <si>
    <t>Private Training</t>
  </si>
  <si>
    <t>Financial Year Wise Training Type Wise Training and Certification Status of SCGJ</t>
  </si>
  <si>
    <t>Financial Year Wise Training Category Wise Training and Certification Status of SCGJ</t>
  </si>
  <si>
    <t>Training Category Wise Details</t>
  </si>
  <si>
    <t>Training Category(Government/Private)</t>
  </si>
  <si>
    <t>Cumulative Certification</t>
  </si>
  <si>
    <t>UTTARAKHAND WORKFORCE DEVELOPMENT PROJECT (UKWDP)</t>
  </si>
  <si>
    <t>State Skill - Gujarat</t>
  </si>
  <si>
    <t>ODISHA</t>
  </si>
  <si>
    <t>Solar PV Maintenance Technician - Civil (Ground Mount)</t>
  </si>
  <si>
    <t>Project Sankalp (Govt. of Gujarat)</t>
  </si>
  <si>
    <t>Short Term</t>
  </si>
  <si>
    <t>Renewable Energy</t>
  </si>
  <si>
    <t>Waste Management</t>
  </si>
  <si>
    <t>Domain</t>
  </si>
  <si>
    <t>Financial Year Wise Domain Wise Training and Certification Status of SCGJ</t>
  </si>
  <si>
    <t>Total Assessed</t>
  </si>
  <si>
    <t>Total Revenue</t>
  </si>
  <si>
    <t>Total Revenue from Assessment</t>
  </si>
  <si>
    <t>Total Revenue from Training</t>
  </si>
  <si>
    <t>Total Revenue from Assessment Fees</t>
  </si>
  <si>
    <t>Total Training Revenue</t>
  </si>
  <si>
    <t>TOT</t>
  </si>
  <si>
    <t>TOA</t>
  </si>
  <si>
    <t>TP Affiliation</t>
  </si>
  <si>
    <t>AA Affiliation</t>
  </si>
  <si>
    <t>TOT 210</t>
  </si>
  <si>
    <t>Per Person 10000</t>
  </si>
  <si>
    <t>TOA 140</t>
  </si>
  <si>
    <t>TOT 707</t>
  </si>
  <si>
    <t>10000/Person</t>
  </si>
  <si>
    <t>TOA 116</t>
  </si>
  <si>
    <t>TOT 982</t>
  </si>
  <si>
    <t>10000/Per Person</t>
  </si>
  <si>
    <t>TOA 37</t>
  </si>
  <si>
    <t>TOT 866</t>
  </si>
  <si>
    <t>TOA 148</t>
  </si>
  <si>
    <t>TOT 138</t>
  </si>
  <si>
    <t>TOA 77</t>
  </si>
  <si>
    <t>TOT 67</t>
  </si>
  <si>
    <t>TOA 28</t>
  </si>
  <si>
    <t>AA 9</t>
  </si>
  <si>
    <t>2022-2023</t>
  </si>
  <si>
    <t>22-23</t>
  </si>
  <si>
    <t>JAMMU AND KASHMIR</t>
  </si>
  <si>
    <t>Punjab Skill Development Mission</t>
  </si>
  <si>
    <t>SKILL HUB INITIATIVE</t>
  </si>
  <si>
    <t>Other Green Jobs</t>
  </si>
  <si>
    <t>NSKFDC-SRMS-2022</t>
  </si>
  <si>
    <t>Solar Hot Water system installer (Domestic system upto 2000L)- including servicing RNE702</t>
  </si>
  <si>
    <t>LADAKH</t>
  </si>
  <si>
    <t>PMKUVA</t>
  </si>
  <si>
    <t>Solar Energy</t>
  </si>
  <si>
    <t>Desludging Operator</t>
  </si>
  <si>
    <t xml:space="preserve">Paper Bag Maker
</t>
  </si>
  <si>
    <t>Solar PV Manufacturing Technician</t>
  </si>
  <si>
    <t>Technician - Paper Bag 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</si>
</sst>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Border="1" applyAlignment="1"/>
    <xf numFmtId="0" fontId="0" fillId="0" borderId="14" xfId="0" applyBorder="1" applyAlignment="1"/>
    <xf numFmtId="0" fontId="0" fillId="0" borderId="12" xfId="0" applyNumberFormat="1" applyBorder="1"/>
    <xf numFmtId="0" fontId="0" fillId="0" borderId="13" xfId="0" applyNumberFormat="1" applyBorder="1"/>
    <xf numFmtId="0" fontId="0" fillId="0" borderId="2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1" fillId="2" borderId="14" xfId="0" applyFont="1" applyFill="1" applyBorder="1"/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" fillId="2" borderId="14" xfId="0" applyFont="1" applyFill="1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8" xfId="0" applyNumberFormat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4" borderId="28" xfId="0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5" borderId="3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wrapText="1"/>
    </xf>
    <xf numFmtId="0" fontId="1" fillId="3" borderId="29" xfId="0" applyFont="1" applyFill="1" applyBorder="1" applyAlignment="1">
      <alignment wrapText="1"/>
    </xf>
    <xf numFmtId="0" fontId="1" fillId="3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 wrapText="1"/>
    </xf>
    <xf numFmtId="0" fontId="1" fillId="3" borderId="26" xfId="0" applyFont="1" applyFill="1" applyBorder="1" applyAlignment="1">
      <alignment wrapText="1"/>
    </xf>
    <xf numFmtId="0" fontId="1" fillId="3" borderId="25" xfId="0" applyNumberFormat="1" applyFont="1" applyFill="1" applyBorder="1" applyAlignment="1">
      <alignment wrapText="1"/>
    </xf>
    <xf numFmtId="0" fontId="1" fillId="3" borderId="26" xfId="0" applyNumberFormat="1" applyFont="1" applyFill="1" applyBorder="1" applyAlignment="1">
      <alignment wrapText="1"/>
    </xf>
    <xf numFmtId="0" fontId="1" fillId="3" borderId="22" xfId="0" applyFont="1" applyFill="1" applyBorder="1" applyAlignment="1">
      <alignment horizontal="center" vertical="top"/>
    </xf>
    <xf numFmtId="0" fontId="1" fillId="3" borderId="31" xfId="0" applyFont="1" applyFill="1" applyBorder="1" applyAlignment="1">
      <alignment wrapText="1"/>
    </xf>
    <xf numFmtId="0" fontId="1" fillId="3" borderId="32" xfId="0" applyFont="1" applyFill="1" applyBorder="1" applyAlignment="1">
      <alignment wrapText="1"/>
    </xf>
    <xf numFmtId="0" fontId="1" fillId="2" borderId="33" xfId="0" applyFont="1" applyFill="1" applyBorder="1"/>
    <xf numFmtId="0" fontId="1" fillId="2" borderId="33" xfId="0" applyFont="1" applyFill="1" applyBorder="1" applyAlignment="1">
      <alignment wrapText="1"/>
    </xf>
    <xf numFmtId="0" fontId="0" fillId="0" borderId="11" xfId="0" applyBorder="1" applyAlignment="1"/>
    <xf numFmtId="0" fontId="0" fillId="0" borderId="1" xfId="0" applyNumberFormat="1" applyBorder="1" applyAlignment="1"/>
    <xf numFmtId="0" fontId="1" fillId="2" borderId="34" xfId="0" applyFont="1" applyFill="1" applyBorder="1"/>
    <xf numFmtId="0" fontId="0" fillId="0" borderId="14" xfId="0" applyNumberFormat="1" applyBorder="1" applyAlignment="1"/>
    <xf numFmtId="0" fontId="1" fillId="2" borderId="11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4" fillId="0" borderId="0" xfId="1"/>
    <xf numFmtId="0" fontId="1" fillId="3" borderId="31" xfId="0" applyNumberFormat="1" applyFont="1" applyFill="1" applyBorder="1" applyAlignment="1">
      <alignment wrapText="1"/>
    </xf>
    <xf numFmtId="0" fontId="1" fillId="3" borderId="32" xfId="0" applyNumberFormat="1" applyFont="1" applyFill="1" applyBorder="1" applyAlignment="1">
      <alignment wrapText="1"/>
    </xf>
    <xf numFmtId="0" fontId="0" fillId="0" borderId="3" xfId="0" applyNumberFormat="1" applyBorder="1" applyAlignment="1"/>
    <xf numFmtId="0" fontId="0" fillId="0" borderId="4" xfId="0" applyNumberFormat="1" applyBorder="1" applyAlignment="1"/>
    <xf numFmtId="0" fontId="0" fillId="0" borderId="8" xfId="0" applyNumberFormat="1" applyBorder="1" applyAlignment="1"/>
    <xf numFmtId="0" fontId="0" fillId="0" borderId="9" xfId="0" applyNumberFormat="1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wrapText="1"/>
    </xf>
    <xf numFmtId="0" fontId="1" fillId="3" borderId="35" xfId="0" applyNumberFormat="1" applyFont="1" applyFill="1" applyBorder="1" applyAlignment="1">
      <alignment wrapText="1"/>
    </xf>
    <xf numFmtId="0" fontId="1" fillId="2" borderId="36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1" fillId="2" borderId="27" xfId="0" applyFont="1" applyFill="1" applyBorder="1"/>
    <xf numFmtId="0" fontId="1" fillId="2" borderId="38" xfId="0" applyFont="1" applyFill="1" applyBorder="1"/>
    <xf numFmtId="0" fontId="0" fillId="0" borderId="39" xfId="0" applyNumberFormat="1" applyBorder="1" applyAlignment="1"/>
    <xf numFmtId="0" fontId="1" fillId="2" borderId="11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36" xfId="0" applyFont="1" applyFill="1" applyBorder="1"/>
    <xf numFmtId="0" fontId="0" fillId="0" borderId="41" xfId="0" applyBorder="1" applyAlignment="1"/>
    <xf numFmtId="0" fontId="0" fillId="0" borderId="42" xfId="0" applyBorder="1" applyAlignment="1"/>
    <xf numFmtId="0" fontId="0" fillId="0" borderId="2" xfId="0" applyBorder="1"/>
    <xf numFmtId="0" fontId="0" fillId="0" borderId="7" xfId="0" applyBorder="1"/>
    <xf numFmtId="0" fontId="0" fillId="0" borderId="16" xfId="0" applyBorder="1" applyAlignment="1">
      <alignment horizontal="left"/>
    </xf>
    <xf numFmtId="0" fontId="0" fillId="0" borderId="43" xfId="0" applyBorder="1"/>
    <xf numFmtId="0" fontId="0" fillId="0" borderId="24" xfId="0" applyBorder="1"/>
    <xf numFmtId="0" fontId="0" fillId="0" borderId="23" xfId="0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0" fillId="4" borderId="16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3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0" fillId="0" borderId="0" xfId="0" applyNumberFormat="1"/>
    <xf numFmtId="164" fontId="0" fillId="0" borderId="0" xfId="2" applyFont="1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2" applyFont="1" applyFill="1" applyBorder="1"/>
    <xf numFmtId="164" fontId="0" fillId="0" borderId="0" xfId="0" applyNumberFormat="1" applyFill="1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1" fillId="3" borderId="0" xfId="0" applyFont="1" applyFill="1" applyBorder="1" applyAlignment="1">
      <alignment wrapText="1"/>
    </xf>
    <xf numFmtId="0" fontId="1" fillId="3" borderId="45" xfId="0" applyNumberFormat="1" applyFont="1" applyFill="1" applyBorder="1" applyAlignment="1">
      <alignment wrapText="1"/>
    </xf>
    <xf numFmtId="0" fontId="1" fillId="3" borderId="13" xfId="0" applyNumberFormat="1" applyFont="1" applyFill="1" applyBorder="1" applyAlignment="1">
      <alignment wrapText="1"/>
    </xf>
    <xf numFmtId="0" fontId="1" fillId="2" borderId="44" xfId="0" applyFont="1" applyFill="1" applyBorder="1"/>
    <xf numFmtId="0" fontId="1" fillId="2" borderId="46" xfId="0" applyFont="1" applyFill="1" applyBorder="1" applyAlignment="1">
      <alignment wrapText="1"/>
    </xf>
    <xf numFmtId="0" fontId="1" fillId="2" borderId="23" xfId="0" applyFont="1" applyFill="1" applyBorder="1"/>
    <xf numFmtId="0" fontId="1" fillId="3" borderId="28" xfId="0" applyNumberFormat="1" applyFont="1" applyFill="1" applyBorder="1" applyAlignment="1">
      <alignment wrapText="1"/>
    </xf>
    <xf numFmtId="0" fontId="1" fillId="3" borderId="29" xfId="0" applyNumberFormat="1" applyFont="1" applyFill="1" applyBorder="1" applyAlignment="1">
      <alignment wrapText="1"/>
    </xf>
    <xf numFmtId="0" fontId="0" fillId="0" borderId="47" xfId="0" applyNumberFormat="1" applyBorder="1" applyAlignment="1"/>
    <xf numFmtId="0" fontId="0" fillId="0" borderId="48" xfId="0" applyNumberFormat="1" applyBorder="1" applyAlignment="1"/>
    <xf numFmtId="0" fontId="1" fillId="5" borderId="11" xfId="0" applyFont="1" applyFill="1" applyBorder="1" applyAlignment="1"/>
    <xf numFmtId="0" fontId="1" fillId="5" borderId="12" xfId="0" applyFont="1" applyFill="1" applyBorder="1"/>
    <xf numFmtId="0" fontId="1" fillId="5" borderId="13" xfId="0" applyFont="1" applyFill="1" applyBorder="1"/>
    <xf numFmtId="0" fontId="0" fillId="0" borderId="49" xfId="0" applyBorder="1" applyAlignment="1">
      <alignment horizontal="left"/>
    </xf>
    <xf numFmtId="0" fontId="0" fillId="0" borderId="50" xfId="0" applyNumberFormat="1" applyBorder="1"/>
    <xf numFmtId="0" fontId="0" fillId="0" borderId="51" xfId="0" applyNumberFormat="1" applyBorder="1"/>
    <xf numFmtId="0" fontId="0" fillId="0" borderId="44" xfId="0" applyBorder="1" applyAlignment="1">
      <alignment horizontal="left"/>
    </xf>
    <xf numFmtId="0" fontId="0" fillId="0" borderId="33" xfId="0" applyBorder="1"/>
    <xf numFmtId="0" fontId="0" fillId="0" borderId="46" xfId="0" applyBorder="1"/>
    <xf numFmtId="0" fontId="0" fillId="6" borderId="6" xfId="0" applyNumberFormat="1" applyFill="1" applyBorder="1"/>
    <xf numFmtId="0" fontId="0" fillId="6" borderId="4" xfId="0" applyNumberFormat="1" applyFill="1" applyBorder="1"/>
    <xf numFmtId="0" fontId="0" fillId="6" borderId="9" xfId="0" applyNumberFormat="1" applyFill="1" applyBorder="1"/>
    <xf numFmtId="0" fontId="0" fillId="6" borderId="1" xfId="0" applyNumberFormat="1" applyFill="1" applyBorder="1"/>
    <xf numFmtId="0" fontId="0" fillId="6" borderId="3" xfId="0" applyNumberFormat="1" applyFill="1" applyBorder="1"/>
    <xf numFmtId="0" fontId="0" fillId="6" borderId="8" xfId="0" applyNumberFormat="1" applyFill="1" applyBorder="1"/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wrapText="1"/>
    </xf>
    <xf numFmtId="0" fontId="3" fillId="4" borderId="28" xfId="0" applyFont="1" applyFill="1" applyBorder="1" applyAlignment="1">
      <alignment horizontal="center" wrapText="1"/>
    </xf>
    <xf numFmtId="0" fontId="3" fillId="4" borderId="29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63409874812763E-2"/>
          <c:y val="0.15216410256410257"/>
          <c:w val="0.90713938244630421"/>
          <c:h val="0.72035534019785985"/>
        </c:manualLayout>
      </c:layout>
      <c:lineChart>
        <c:grouping val="standard"/>
        <c:varyColors val="0"/>
        <c:ser>
          <c:idx val="2"/>
          <c:order val="2"/>
          <c:tx>
            <c:strRef>
              <c:f>Dashboard!$D$2</c:f>
              <c:strCache>
                <c:ptCount val="1"/>
                <c:pt idx="0">
                  <c:v>Cumulative Trainings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Dashboard!$A$3:$A$9</c:f>
              <c:strCache>
                <c:ptCount val="7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</c:strCache>
            </c:strRef>
          </c:cat>
          <c:val>
            <c:numRef>
              <c:f>Dashboard!$D$3:$D$9</c:f>
              <c:numCache>
                <c:formatCode>General</c:formatCode>
                <c:ptCount val="7"/>
                <c:pt idx="0">
                  <c:v>3272</c:v>
                </c:pt>
                <c:pt idx="1">
                  <c:v>29275</c:v>
                </c:pt>
                <c:pt idx="2">
                  <c:v>82957</c:v>
                </c:pt>
                <c:pt idx="3">
                  <c:v>376411</c:v>
                </c:pt>
                <c:pt idx="4">
                  <c:v>498195</c:v>
                </c:pt>
                <c:pt idx="5">
                  <c:v>518180</c:v>
                </c:pt>
                <c:pt idx="6">
                  <c:v>521050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CC-4016-82AE-B36E0CE88BC2}"/>
            </c:ext>
          </c:extLst>
        </c:ser>
        <c:ser>
          <c:idx val="3"/>
          <c:order val="3"/>
          <c:tx>
            <c:strRef>
              <c:f>Dashboard!$E$2</c:f>
              <c:strCache>
                <c:ptCount val="1"/>
                <c:pt idx="0">
                  <c:v>Cumulative Certification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858637023502202E-2"/>
                  <c:y val="8.13220125624578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C9-498F-ADCE-7B9C85A8189F}"/>
                </c:ext>
              </c:extLst>
            </c:dLbl>
            <c:dLbl>
              <c:idx val="1"/>
              <c:layout>
                <c:manualLayout>
                  <c:x val="-3.3356611117189794E-2"/>
                  <c:y val="3.0970700440585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C9-498F-ADCE-7B9C85A818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Dashboard!$A$3:$A$9</c:f>
              <c:strCache>
                <c:ptCount val="7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</c:strCache>
            </c:strRef>
          </c:cat>
          <c:val>
            <c:numRef>
              <c:f>Dashboard!$E$3:$E$9</c:f>
              <c:numCache>
                <c:formatCode>General</c:formatCode>
                <c:ptCount val="7"/>
                <c:pt idx="0">
                  <c:v>2789</c:v>
                </c:pt>
                <c:pt idx="1">
                  <c:v>26096</c:v>
                </c:pt>
                <c:pt idx="2">
                  <c:v>75573</c:v>
                </c:pt>
                <c:pt idx="3">
                  <c:v>363699</c:v>
                </c:pt>
                <c:pt idx="4">
                  <c:v>483176</c:v>
                </c:pt>
                <c:pt idx="5">
                  <c:v>502089</c:v>
                </c:pt>
                <c:pt idx="6">
                  <c:v>504756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CC-4016-82AE-B36E0CE88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599936"/>
        <c:axId val="4295971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Dashboard!$B$2</c15:sqref>
                        </c15:formulaRef>
                      </c:ext>
                    </c:extLst>
                    <c:strCache>
                      <c:ptCount val="1"/>
                      <c:pt idx="0">
                        <c:v>Total Trainings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Dashboard!$A$3:$A$9</c15:sqref>
                        </c15:formulaRef>
                      </c:ext>
                    </c:extLst>
                    <c:strCache>
                      <c:ptCount val="7"/>
                      <c:pt idx="0">
                        <c:v>16-17</c:v>
                      </c:pt>
                      <c:pt idx="1">
                        <c:v>17-18</c:v>
                      </c:pt>
                      <c:pt idx="2">
                        <c:v>18-19</c:v>
                      </c:pt>
                      <c:pt idx="3">
                        <c:v>19-20</c:v>
                      </c:pt>
                      <c:pt idx="4">
                        <c:v>20-21</c:v>
                      </c:pt>
                      <c:pt idx="5">
                        <c:v>21-22</c:v>
                      </c:pt>
                      <c:pt idx="6">
                        <c:v>22-23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Dashboard!$B$3:$B$9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3272</c:v>
                      </c:pt>
                      <c:pt idx="1">
                        <c:v>26003</c:v>
                      </c:pt>
                      <c:pt idx="2">
                        <c:v>53682</c:v>
                      </c:pt>
                      <c:pt idx="3">
                        <c:v>293454</c:v>
                      </c:pt>
                      <c:pt idx="4">
                        <c:v>121784</c:v>
                      </c:pt>
                      <c:pt idx="5">
                        <c:v>19985</c:v>
                      </c:pt>
                      <c:pt idx="6">
                        <c:v>2870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BCC-4016-82AE-B36E0CE88BC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</c15:sqref>
                        </c15:formulaRef>
                      </c:ext>
                    </c:extLst>
                    <c:strCache>
                      <c:ptCount val="1"/>
                      <c:pt idx="0">
                        <c:v>Total Certification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Dashboard!$A$3:$A$9</c15:sqref>
                        </c15:formulaRef>
                      </c:ext>
                    </c:extLst>
                    <c:strCache>
                      <c:ptCount val="7"/>
                      <c:pt idx="0">
                        <c:v>16-17</c:v>
                      </c:pt>
                      <c:pt idx="1">
                        <c:v>17-18</c:v>
                      </c:pt>
                      <c:pt idx="2">
                        <c:v>18-19</c:v>
                      </c:pt>
                      <c:pt idx="3">
                        <c:v>19-20</c:v>
                      </c:pt>
                      <c:pt idx="4">
                        <c:v>20-21</c:v>
                      </c:pt>
                      <c:pt idx="5">
                        <c:v>21-22</c:v>
                      </c:pt>
                      <c:pt idx="6">
                        <c:v>22-23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Dashboard!$C$3:$C$9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2789</c:v>
                      </c:pt>
                      <c:pt idx="1">
                        <c:v>23307</c:v>
                      </c:pt>
                      <c:pt idx="2">
                        <c:v>49477</c:v>
                      </c:pt>
                      <c:pt idx="3">
                        <c:v>288126</c:v>
                      </c:pt>
                      <c:pt idx="4">
                        <c:v>119477</c:v>
                      </c:pt>
                      <c:pt idx="5">
                        <c:v>18913</c:v>
                      </c:pt>
                      <c:pt idx="6">
                        <c:v>2667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BCC-4016-82AE-B36E0CE88BC2}"/>
                  </c:ext>
                </c:extLst>
              </c15:ser>
            </c15:filteredLineSeries>
          </c:ext>
        </c:extLst>
      </c:lineChart>
      <c:catAx>
        <c:axId val="42959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97192"/>
        <c:crosses val="autoZero"/>
        <c:auto val="1"/>
        <c:lblAlgn val="ctr"/>
        <c:lblOffset val="100"/>
        <c:noMultiLvlLbl val="0"/>
      </c:catAx>
      <c:valAx>
        <c:axId val="42959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9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121708</xdr:colOff>
      <xdr:row>1</xdr:row>
      <xdr:rowOff>20460</xdr:rowOff>
    </xdr:from>
    <xdr:to>
      <xdr:col>17</xdr:col>
      <xdr:colOff>416983</xdr:colOff>
      <xdr:row>21</xdr:row>
      <xdr:rowOff>39510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6"/>
  <sheetViews>
    <sheetView tabSelected="1" zoomScaleNormal="100" workbookViewId="0">
      <selection activeCell="D19" sqref="D19"/>
    </sheetView>
  </sheetViews>
  <sheetFormatPr defaultRowHeight="14.5" x14ac:dyDescent="0.35"/>
  <cols>
    <col min="1" max="1" width="13.453125" bestFit="1" customWidth="1"/>
    <col min="2" max="2" width="11.453125" customWidth="1"/>
    <col min="3" max="3" width="13.26953125" customWidth="1"/>
    <col min="4" max="4" width="11.453125" customWidth="1"/>
    <col min="5" max="5" width="12.1796875" customWidth="1"/>
  </cols>
  <sheetData>
    <row r="1" spans="1:5" ht="19" thickBot="1" x14ac:dyDescent="0.5">
      <c r="A1" s="135" t="s">
        <v>113</v>
      </c>
      <c r="B1" s="136"/>
      <c r="C1" s="136"/>
      <c r="D1" s="136"/>
      <c r="E1" s="137"/>
    </row>
    <row r="2" spans="1:5" ht="29.5" thickBot="1" x14ac:dyDescent="0.4">
      <c r="A2" s="44" t="s">
        <v>0</v>
      </c>
      <c r="B2" s="45" t="s">
        <v>2</v>
      </c>
      <c r="C2" s="46" t="s">
        <v>3</v>
      </c>
      <c r="D2" s="71" t="s">
        <v>114</v>
      </c>
      <c r="E2" s="46" t="s">
        <v>125</v>
      </c>
    </row>
    <row r="3" spans="1:5" x14ac:dyDescent="0.35">
      <c r="A3" s="5" t="s">
        <v>98</v>
      </c>
      <c r="B3" s="50">
        <f>'Scheme Wise'!C6</f>
        <v>3272</v>
      </c>
      <c r="C3" s="118">
        <f>'Scheme Wise'!D6</f>
        <v>2789</v>
      </c>
      <c r="D3" s="61">
        <f>B3</f>
        <v>3272</v>
      </c>
      <c r="E3" s="62">
        <f>C3</f>
        <v>2789</v>
      </c>
    </row>
    <row r="4" spans="1:5" x14ac:dyDescent="0.35">
      <c r="A4" s="8" t="s">
        <v>99</v>
      </c>
      <c r="B4" s="41">
        <f>'Scheme Wise'!C19</f>
        <v>26003</v>
      </c>
      <c r="C4" s="70">
        <f>'Scheme Wise'!D19</f>
        <v>23307</v>
      </c>
      <c r="D4" s="59">
        <f t="shared" ref="D4:E9" si="0">B4+D3</f>
        <v>29275</v>
      </c>
      <c r="E4" s="64">
        <f t="shared" si="0"/>
        <v>26096</v>
      </c>
    </row>
    <row r="5" spans="1:5" x14ac:dyDescent="0.35">
      <c r="A5" s="8" t="s">
        <v>100</v>
      </c>
      <c r="B5" s="41">
        <f>'Scheme Wise'!C41</f>
        <v>53682</v>
      </c>
      <c r="C5" s="70">
        <f>'Scheme Wise'!D41</f>
        <v>49477</v>
      </c>
      <c r="D5" s="59">
        <f t="shared" si="0"/>
        <v>82957</v>
      </c>
      <c r="E5" s="64">
        <f t="shared" si="0"/>
        <v>75573</v>
      </c>
    </row>
    <row r="6" spans="1:5" x14ac:dyDescent="0.35">
      <c r="A6" s="8" t="s">
        <v>101</v>
      </c>
      <c r="B6" s="41">
        <f>'Scheme Wise'!C59</f>
        <v>293454</v>
      </c>
      <c r="C6" s="70">
        <f>'Scheme Wise'!D59</f>
        <v>288126</v>
      </c>
      <c r="D6" s="59">
        <f t="shared" si="0"/>
        <v>376411</v>
      </c>
      <c r="E6" s="64">
        <f t="shared" si="0"/>
        <v>363699</v>
      </c>
    </row>
    <row r="7" spans="1:5" x14ac:dyDescent="0.35">
      <c r="A7" s="8" t="s">
        <v>102</v>
      </c>
      <c r="B7" s="41">
        <f>'Scheme Wise'!C85</f>
        <v>121784</v>
      </c>
      <c r="C7" s="70">
        <f>'Scheme Wise'!D85</f>
        <v>119477</v>
      </c>
      <c r="D7" s="59">
        <f t="shared" si="0"/>
        <v>498195</v>
      </c>
      <c r="E7" s="64">
        <f t="shared" si="0"/>
        <v>483176</v>
      </c>
    </row>
    <row r="8" spans="1:5" x14ac:dyDescent="0.35">
      <c r="A8" s="8" t="s">
        <v>103</v>
      </c>
      <c r="B8" s="41">
        <f>'Scheme Wise'!C112</f>
        <v>19985</v>
      </c>
      <c r="C8" s="70">
        <f>'Scheme Wise'!D112</f>
        <v>18913</v>
      </c>
      <c r="D8" s="59">
        <f t="shared" si="0"/>
        <v>518180</v>
      </c>
      <c r="E8" s="64">
        <f t="shared" si="0"/>
        <v>502089</v>
      </c>
    </row>
    <row r="9" spans="1:5" ht="15" thickBot="1" x14ac:dyDescent="0.4">
      <c r="A9" s="7" t="s">
        <v>163</v>
      </c>
      <c r="B9" s="52">
        <f>'Scheme Wise'!C126</f>
        <v>2870</v>
      </c>
      <c r="C9" s="119">
        <f>'Scheme Wise'!D126</f>
        <v>2667</v>
      </c>
      <c r="D9" s="66">
        <f t="shared" si="0"/>
        <v>521050</v>
      </c>
      <c r="E9" s="67">
        <f t="shared" si="0"/>
        <v>504756</v>
      </c>
    </row>
    <row r="10" spans="1:5" ht="15" thickBot="1" x14ac:dyDescent="0.4">
      <c r="A10" s="120" t="s">
        <v>8</v>
      </c>
      <c r="B10" s="121">
        <f>SUM(B3:B9)</f>
        <v>521050</v>
      </c>
      <c r="C10" s="122">
        <f>SUM(C3:C9)</f>
        <v>504756</v>
      </c>
    </row>
    <row r="12" spans="1:5" x14ac:dyDescent="0.35">
      <c r="A12" s="47" t="s">
        <v>104</v>
      </c>
    </row>
    <row r="13" spans="1:5" x14ac:dyDescent="0.35">
      <c r="A13" s="47" t="s">
        <v>105</v>
      </c>
    </row>
    <row r="14" spans="1:5" x14ac:dyDescent="0.35">
      <c r="A14" s="47" t="s">
        <v>106</v>
      </c>
    </row>
    <row r="15" spans="1:5" x14ac:dyDescent="0.35">
      <c r="A15" s="47" t="s">
        <v>118</v>
      </c>
    </row>
    <row r="16" spans="1:5" x14ac:dyDescent="0.35">
      <c r="A16" s="47" t="s">
        <v>123</v>
      </c>
    </row>
  </sheetData>
  <mergeCells count="1">
    <mergeCell ref="A1:E1"/>
  </mergeCells>
  <hyperlinks>
    <hyperlink ref="A12" location="'Scheme Wise'!A1" display="Scheme Wise Details" xr:uid="{00000000-0004-0000-0000-000000000000}"/>
    <hyperlink ref="A13" location="'Job Role Wise'!A1" display="Job Role Wise Details" xr:uid="{00000000-0004-0000-0000-000001000000}"/>
    <hyperlink ref="A14" location="'State Wise'!A1" display="State Wise Details" xr:uid="{00000000-0004-0000-0000-000002000000}"/>
    <hyperlink ref="A15" location="'STT and RPL'!A1" display="Trainining Type Wise Details" xr:uid="{00000000-0004-0000-0000-000003000000}"/>
    <hyperlink ref="A16" location="'Training Category'!A1" display="Training Category Wise Details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31"/>
  <sheetViews>
    <sheetView topLeftCell="A109" workbookViewId="0">
      <selection activeCell="A128" sqref="A128:B129"/>
    </sheetView>
  </sheetViews>
  <sheetFormatPr defaultRowHeight="14.5" x14ac:dyDescent="0.35"/>
  <cols>
    <col min="1" max="1" width="13.26953125" bestFit="1" customWidth="1"/>
    <col min="2" max="2" width="31.26953125" customWidth="1"/>
    <col min="3" max="3" width="10.54296875" style="19" customWidth="1"/>
    <col min="4" max="4" width="13.81640625" style="19" customWidth="1"/>
    <col min="5" max="5" width="32" bestFit="1" customWidth="1"/>
    <col min="6" max="6" width="31.54296875" style="99" bestFit="1" customWidth="1"/>
    <col min="7" max="7" width="26.54296875" style="99" bestFit="1" customWidth="1"/>
    <col min="8" max="8" width="15.26953125" bestFit="1" customWidth="1"/>
    <col min="9" max="10" width="13.26953125" bestFit="1" customWidth="1"/>
    <col min="11" max="11" width="12.54296875" bestFit="1" customWidth="1"/>
  </cols>
  <sheetData>
    <row r="1" spans="1:12" ht="36" customHeight="1" thickBot="1" x14ac:dyDescent="0.4">
      <c r="A1" s="152" t="s">
        <v>39</v>
      </c>
      <c r="B1" s="153"/>
      <c r="C1" s="153"/>
      <c r="D1" s="154"/>
      <c r="E1" s="47" t="s">
        <v>107</v>
      </c>
    </row>
    <row r="2" spans="1:12" ht="29" x14ac:dyDescent="0.35">
      <c r="A2" s="9" t="s">
        <v>0</v>
      </c>
      <c r="B2" s="9" t="s">
        <v>1</v>
      </c>
      <c r="C2" s="12" t="s">
        <v>2</v>
      </c>
      <c r="D2" s="12" t="s">
        <v>3</v>
      </c>
      <c r="E2" t="s">
        <v>136</v>
      </c>
      <c r="F2" s="99" t="s">
        <v>138</v>
      </c>
      <c r="G2" s="99" t="s">
        <v>139</v>
      </c>
      <c r="H2" t="s">
        <v>137</v>
      </c>
      <c r="I2" t="s">
        <v>142</v>
      </c>
      <c r="J2" t="s">
        <v>143</v>
      </c>
      <c r="K2" t="s">
        <v>144</v>
      </c>
      <c r="L2" t="s">
        <v>145</v>
      </c>
    </row>
    <row r="3" spans="1:12" x14ac:dyDescent="0.35">
      <c r="A3" s="142" t="s">
        <v>4</v>
      </c>
      <c r="B3" s="6" t="s">
        <v>5</v>
      </c>
      <c r="C3" s="13">
        <v>80</v>
      </c>
      <c r="D3" s="20">
        <v>61</v>
      </c>
      <c r="E3" s="98">
        <v>80</v>
      </c>
      <c r="F3" s="99">
        <f>E3*800</f>
        <v>64000</v>
      </c>
      <c r="G3" s="99">
        <v>0</v>
      </c>
      <c r="I3" t="s">
        <v>146</v>
      </c>
      <c r="J3" t="s">
        <v>148</v>
      </c>
      <c r="K3">
        <v>274</v>
      </c>
      <c r="L3" t="s">
        <v>161</v>
      </c>
    </row>
    <row r="4" spans="1:12" x14ac:dyDescent="0.35">
      <c r="A4" s="142"/>
      <c r="B4" s="6" t="s">
        <v>6</v>
      </c>
      <c r="C4" s="13">
        <v>2998</v>
      </c>
      <c r="D4" s="20">
        <v>2553</v>
      </c>
      <c r="E4" s="98">
        <v>2789</v>
      </c>
      <c r="F4" s="99">
        <f>E4*800</f>
        <v>2231200</v>
      </c>
      <c r="G4" s="99">
        <v>0</v>
      </c>
      <c r="I4" t="s">
        <v>147</v>
      </c>
      <c r="J4" t="s">
        <v>147</v>
      </c>
      <c r="L4" t="s">
        <v>161</v>
      </c>
    </row>
    <row r="5" spans="1:12" ht="15" thickBot="1" x14ac:dyDescent="0.4">
      <c r="A5" s="143"/>
      <c r="B5" s="7" t="s">
        <v>7</v>
      </c>
      <c r="C5" s="14">
        <v>194</v>
      </c>
      <c r="D5" s="21">
        <v>175</v>
      </c>
      <c r="E5" s="98">
        <v>177</v>
      </c>
      <c r="F5" s="99">
        <f>E5*800</f>
        <v>141600</v>
      </c>
      <c r="G5" s="99">
        <v>0</v>
      </c>
    </row>
    <row r="6" spans="1:12" ht="15" thickBot="1" x14ac:dyDescent="0.4">
      <c r="A6" s="148" t="s">
        <v>8</v>
      </c>
      <c r="B6" s="149"/>
      <c r="C6" s="15">
        <f>SUM(C3:C5)</f>
        <v>3272</v>
      </c>
      <c r="D6" s="22">
        <f>SUM(D3:D5)</f>
        <v>2789</v>
      </c>
      <c r="E6">
        <f>SUM(E3:E5)</f>
        <v>3046</v>
      </c>
      <c r="F6" s="99">
        <f>SUM(F3:F5)</f>
        <v>2436800</v>
      </c>
      <c r="G6" s="99">
        <f>SUM(G3:G5)</f>
        <v>0</v>
      </c>
      <c r="H6" s="100">
        <f>G6+F6+I6+J6+K6+L6</f>
        <v>11596800</v>
      </c>
      <c r="I6" s="103">
        <v>2100000</v>
      </c>
      <c r="J6" s="103">
        <v>1400000</v>
      </c>
      <c r="K6">
        <f>274*20000</f>
        <v>5480000</v>
      </c>
      <c r="L6">
        <f>10000*18</f>
        <v>180000</v>
      </c>
    </row>
    <row r="7" spans="1:12" ht="15" thickBot="1" x14ac:dyDescent="0.4">
      <c r="A7" s="25"/>
      <c r="B7" s="26"/>
      <c r="C7" s="27"/>
      <c r="D7" s="28"/>
    </row>
    <row r="8" spans="1:12" ht="29.5" thickBot="1" x14ac:dyDescent="0.4">
      <c r="A8" s="9" t="s">
        <v>0</v>
      </c>
      <c r="B8" s="38" t="s">
        <v>1</v>
      </c>
      <c r="C8" s="39" t="s">
        <v>2</v>
      </c>
      <c r="D8" s="39" t="s">
        <v>3</v>
      </c>
      <c r="E8" t="s">
        <v>136</v>
      </c>
      <c r="F8" s="99" t="s">
        <v>138</v>
      </c>
      <c r="G8" s="99" t="s">
        <v>139</v>
      </c>
      <c r="K8" t="s">
        <v>144</v>
      </c>
      <c r="L8" t="s">
        <v>145</v>
      </c>
    </row>
    <row r="9" spans="1:12" x14ac:dyDescent="0.35">
      <c r="A9" s="144" t="s">
        <v>9</v>
      </c>
      <c r="B9" s="60" t="s">
        <v>14</v>
      </c>
      <c r="C9" s="61">
        <v>120</v>
      </c>
      <c r="D9" s="62">
        <v>114</v>
      </c>
      <c r="E9" s="98">
        <v>117</v>
      </c>
      <c r="F9" s="99">
        <f>E9*800</f>
        <v>93600</v>
      </c>
      <c r="G9" s="102">
        <v>0</v>
      </c>
      <c r="I9" t="s">
        <v>149</v>
      </c>
      <c r="J9" t="s">
        <v>151</v>
      </c>
      <c r="K9">
        <v>140</v>
      </c>
      <c r="L9">
        <v>4</v>
      </c>
    </row>
    <row r="10" spans="1:12" x14ac:dyDescent="0.35">
      <c r="A10" s="142"/>
      <c r="B10" s="63" t="s">
        <v>5</v>
      </c>
      <c r="C10" s="59">
        <v>1658</v>
      </c>
      <c r="D10" s="64">
        <v>1560</v>
      </c>
      <c r="E10" s="98">
        <v>1596</v>
      </c>
      <c r="F10" s="99">
        <f>E10*800</f>
        <v>1276800</v>
      </c>
      <c r="G10" s="102">
        <v>0</v>
      </c>
      <c r="I10" t="s">
        <v>150</v>
      </c>
      <c r="J10" t="s">
        <v>150</v>
      </c>
      <c r="L10">
        <v>3</v>
      </c>
    </row>
    <row r="11" spans="1:12" x14ac:dyDescent="0.35">
      <c r="A11" s="142"/>
      <c r="B11" s="63" t="s">
        <v>6</v>
      </c>
      <c r="C11" s="59">
        <v>9783</v>
      </c>
      <c r="D11" s="64">
        <v>8908</v>
      </c>
      <c r="E11" s="98">
        <v>9328</v>
      </c>
      <c r="F11" s="99">
        <f>E11*800</f>
        <v>7462400</v>
      </c>
      <c r="G11" s="102">
        <v>0</v>
      </c>
    </row>
    <row r="12" spans="1:12" x14ac:dyDescent="0.35">
      <c r="A12" s="142"/>
      <c r="B12" s="63" t="s">
        <v>7</v>
      </c>
      <c r="C12" s="59">
        <v>411</v>
      </c>
      <c r="D12" s="64">
        <v>359</v>
      </c>
      <c r="E12" s="98">
        <v>374</v>
      </c>
      <c r="F12" s="99">
        <f>E12*800</f>
        <v>299200</v>
      </c>
      <c r="G12" s="102">
        <v>0</v>
      </c>
    </row>
    <row r="13" spans="1:12" x14ac:dyDescent="0.35">
      <c r="A13" s="142"/>
      <c r="B13" s="63" t="s">
        <v>10</v>
      </c>
      <c r="C13" s="59">
        <v>1201</v>
      </c>
      <c r="D13" s="64">
        <v>1167</v>
      </c>
      <c r="E13" s="98">
        <v>1167</v>
      </c>
      <c r="F13" s="99">
        <v>0</v>
      </c>
      <c r="G13" s="102">
        <v>23535453</v>
      </c>
    </row>
    <row r="14" spans="1:12" x14ac:dyDescent="0.35">
      <c r="A14" s="142"/>
      <c r="B14" s="63" t="s">
        <v>11</v>
      </c>
      <c r="C14" s="59">
        <v>840</v>
      </c>
      <c r="D14" s="64">
        <v>671</v>
      </c>
      <c r="E14" s="98">
        <v>698</v>
      </c>
      <c r="F14" s="99">
        <f>E14*1200</f>
        <v>837600</v>
      </c>
      <c r="G14" s="102">
        <v>0</v>
      </c>
    </row>
    <row r="15" spans="1:12" x14ac:dyDescent="0.35">
      <c r="A15" s="142"/>
      <c r="B15" s="63" t="s">
        <v>112</v>
      </c>
      <c r="C15" s="59">
        <v>11532</v>
      </c>
      <c r="D15" s="64">
        <v>10122</v>
      </c>
      <c r="E15" s="98">
        <v>10889</v>
      </c>
      <c r="F15" s="99">
        <f>E15*1200</f>
        <v>13066800</v>
      </c>
      <c r="G15" s="102">
        <v>0</v>
      </c>
    </row>
    <row r="16" spans="1:12" x14ac:dyDescent="0.35">
      <c r="A16" s="142"/>
      <c r="B16" s="63" t="s">
        <v>13</v>
      </c>
      <c r="C16" s="59">
        <v>128</v>
      </c>
      <c r="D16" s="64">
        <v>85</v>
      </c>
      <c r="E16" s="98">
        <v>99</v>
      </c>
      <c r="F16" s="99">
        <f>E16*800</f>
        <v>79200</v>
      </c>
      <c r="G16" s="102">
        <v>0</v>
      </c>
    </row>
    <row r="17" spans="1:12" x14ac:dyDescent="0.35">
      <c r="A17" s="142"/>
      <c r="B17" s="63" t="s">
        <v>12</v>
      </c>
      <c r="C17" s="59">
        <v>300</v>
      </c>
      <c r="D17" s="64">
        <v>298</v>
      </c>
      <c r="E17" s="98">
        <v>298</v>
      </c>
      <c r="F17" s="99">
        <f>E17*800</f>
        <v>238400</v>
      </c>
      <c r="G17" s="102">
        <v>0</v>
      </c>
    </row>
    <row r="18" spans="1:12" ht="15" thickBot="1" x14ac:dyDescent="0.4">
      <c r="A18" s="143"/>
      <c r="B18" s="65" t="s">
        <v>36</v>
      </c>
      <c r="C18" s="66">
        <v>30</v>
      </c>
      <c r="D18" s="67">
        <v>23</v>
      </c>
      <c r="E18" s="98">
        <v>25</v>
      </c>
      <c r="F18" s="99">
        <f>E18*800</f>
        <v>20000</v>
      </c>
      <c r="G18" s="102">
        <v>0</v>
      </c>
    </row>
    <row r="19" spans="1:12" ht="15" thickBot="1" x14ac:dyDescent="0.4">
      <c r="A19" s="148" t="s">
        <v>8</v>
      </c>
      <c r="B19" s="151"/>
      <c r="C19" s="36">
        <f>SUM(C9:C18)</f>
        <v>26003</v>
      </c>
      <c r="D19" s="37">
        <f>SUM(D9:D18)</f>
        <v>23307</v>
      </c>
      <c r="E19">
        <f>SUM(E9:E18)</f>
        <v>24591</v>
      </c>
      <c r="F19" s="99">
        <f>SUM(F9:F18)</f>
        <v>23374000</v>
      </c>
      <c r="G19" s="99">
        <f>SUM(G9:G18)</f>
        <v>23535453</v>
      </c>
      <c r="H19" s="100">
        <f>G19+F19+I19+J19+K19+L19</f>
        <v>58009453</v>
      </c>
      <c r="I19" s="103">
        <f>707*10000</f>
        <v>7070000</v>
      </c>
      <c r="J19">
        <f>116*10000</f>
        <v>1160000</v>
      </c>
      <c r="K19">
        <f>K9*20000</f>
        <v>2800000</v>
      </c>
      <c r="L19">
        <f>10000*7</f>
        <v>70000</v>
      </c>
    </row>
    <row r="20" spans="1:12" ht="15" thickBot="1" x14ac:dyDescent="0.4">
      <c r="A20" s="25"/>
      <c r="B20" s="26"/>
      <c r="C20" s="27"/>
      <c r="D20" s="28"/>
    </row>
    <row r="21" spans="1:12" ht="29.5" thickBot="1" x14ac:dyDescent="0.4">
      <c r="A21" s="9" t="s">
        <v>0</v>
      </c>
      <c r="B21" s="38" t="s">
        <v>1</v>
      </c>
      <c r="C21" s="39" t="s">
        <v>2</v>
      </c>
      <c r="D21" s="39" t="s">
        <v>3</v>
      </c>
      <c r="E21" t="s">
        <v>136</v>
      </c>
      <c r="F21" s="99" t="s">
        <v>138</v>
      </c>
      <c r="K21" t="s">
        <v>144</v>
      </c>
      <c r="L21" t="s">
        <v>145</v>
      </c>
    </row>
    <row r="22" spans="1:12" x14ac:dyDescent="0.35">
      <c r="A22" s="144" t="s">
        <v>15</v>
      </c>
      <c r="B22" s="60" t="s">
        <v>24</v>
      </c>
      <c r="C22" s="61">
        <v>57</v>
      </c>
      <c r="D22" s="62">
        <v>47</v>
      </c>
      <c r="E22" s="98">
        <v>47</v>
      </c>
      <c r="F22" s="99">
        <f t="shared" ref="F22:F29" si="0">E22*800</f>
        <v>37600</v>
      </c>
      <c r="G22" s="102">
        <v>0</v>
      </c>
      <c r="I22" t="s">
        <v>152</v>
      </c>
      <c r="J22" t="s">
        <v>154</v>
      </c>
      <c r="K22">
        <f>22+38</f>
        <v>60</v>
      </c>
      <c r="L22">
        <v>16</v>
      </c>
    </row>
    <row r="23" spans="1:12" x14ac:dyDescent="0.35">
      <c r="A23" s="142"/>
      <c r="B23" s="63" t="s">
        <v>23</v>
      </c>
      <c r="C23" s="59">
        <v>53</v>
      </c>
      <c r="D23" s="64">
        <v>49</v>
      </c>
      <c r="E23" s="98">
        <v>49</v>
      </c>
      <c r="F23" s="99">
        <f t="shared" si="0"/>
        <v>39200</v>
      </c>
      <c r="G23" s="102">
        <v>0</v>
      </c>
      <c r="I23" t="s">
        <v>153</v>
      </c>
      <c r="J23" t="s">
        <v>153</v>
      </c>
      <c r="K23">
        <v>124</v>
      </c>
    </row>
    <row r="24" spans="1:12" x14ac:dyDescent="0.35">
      <c r="A24" s="142"/>
      <c r="B24" s="63" t="s">
        <v>14</v>
      </c>
      <c r="C24" s="59">
        <v>126</v>
      </c>
      <c r="D24" s="64">
        <v>110</v>
      </c>
      <c r="E24" s="98">
        <v>116</v>
      </c>
      <c r="F24" s="99">
        <f t="shared" si="0"/>
        <v>92800</v>
      </c>
      <c r="G24" s="102">
        <v>0</v>
      </c>
    </row>
    <row r="25" spans="1:12" x14ac:dyDescent="0.35">
      <c r="A25" s="142"/>
      <c r="B25" s="63" t="s">
        <v>16</v>
      </c>
      <c r="C25" s="59">
        <v>1032</v>
      </c>
      <c r="D25" s="64">
        <v>845</v>
      </c>
      <c r="E25" s="98">
        <v>982</v>
      </c>
      <c r="F25" s="99">
        <f t="shared" si="0"/>
        <v>785600</v>
      </c>
      <c r="G25" s="102">
        <v>0</v>
      </c>
    </row>
    <row r="26" spans="1:12" x14ac:dyDescent="0.35">
      <c r="A26" s="142"/>
      <c r="B26" s="63" t="s">
        <v>17</v>
      </c>
      <c r="C26" s="59">
        <v>401</v>
      </c>
      <c r="D26" s="64">
        <v>376</v>
      </c>
      <c r="E26" s="98">
        <v>398</v>
      </c>
      <c r="F26" s="99">
        <f t="shared" si="0"/>
        <v>318400</v>
      </c>
      <c r="G26" s="102">
        <v>0</v>
      </c>
    </row>
    <row r="27" spans="1:12" x14ac:dyDescent="0.35">
      <c r="A27" s="142"/>
      <c r="B27" s="63" t="s">
        <v>5</v>
      </c>
      <c r="C27" s="59">
        <v>5261</v>
      </c>
      <c r="D27" s="64">
        <v>4845</v>
      </c>
      <c r="E27" s="98">
        <v>4934</v>
      </c>
      <c r="F27" s="99">
        <f t="shared" si="0"/>
        <v>3947200</v>
      </c>
      <c r="G27" s="102">
        <v>0</v>
      </c>
    </row>
    <row r="28" spans="1:12" x14ac:dyDescent="0.35">
      <c r="A28" s="142"/>
      <c r="B28" s="63" t="s">
        <v>6</v>
      </c>
      <c r="C28" s="59">
        <v>11999</v>
      </c>
      <c r="D28" s="64">
        <v>11340</v>
      </c>
      <c r="E28" s="98">
        <v>11654</v>
      </c>
      <c r="F28" s="99">
        <f t="shared" si="0"/>
        <v>9323200</v>
      </c>
      <c r="G28" s="102">
        <v>0</v>
      </c>
    </row>
    <row r="29" spans="1:12" x14ac:dyDescent="0.35">
      <c r="A29" s="142"/>
      <c r="B29" s="63" t="s">
        <v>7</v>
      </c>
      <c r="C29" s="59">
        <v>154</v>
      </c>
      <c r="D29" s="64">
        <v>149</v>
      </c>
      <c r="E29" s="98">
        <v>149</v>
      </c>
      <c r="F29" s="99">
        <f t="shared" si="0"/>
        <v>119200</v>
      </c>
      <c r="G29" s="102">
        <v>0</v>
      </c>
    </row>
    <row r="30" spans="1:12" x14ac:dyDescent="0.35">
      <c r="A30" s="142"/>
      <c r="B30" s="63" t="s">
        <v>10</v>
      </c>
      <c r="C30" s="59">
        <v>8415</v>
      </c>
      <c r="D30" s="64">
        <v>8076</v>
      </c>
      <c r="E30" s="98">
        <v>8076</v>
      </c>
      <c r="F30" s="99">
        <v>0</v>
      </c>
      <c r="G30" s="99">
        <v>28445290</v>
      </c>
    </row>
    <row r="31" spans="1:12" x14ac:dyDescent="0.35">
      <c r="A31" s="142"/>
      <c r="B31" s="63" t="s">
        <v>18</v>
      </c>
      <c r="C31" s="59">
        <v>400</v>
      </c>
      <c r="D31" s="64">
        <v>352</v>
      </c>
      <c r="E31" s="98">
        <v>357</v>
      </c>
      <c r="F31" s="99">
        <f>E31*600</f>
        <v>214200</v>
      </c>
      <c r="G31" s="102">
        <v>0</v>
      </c>
    </row>
    <row r="32" spans="1:12" x14ac:dyDescent="0.35">
      <c r="A32" s="142"/>
      <c r="B32" s="63" t="s">
        <v>19</v>
      </c>
      <c r="C32" s="59">
        <v>762</v>
      </c>
      <c r="D32" s="64">
        <v>623</v>
      </c>
      <c r="E32" s="98">
        <v>680</v>
      </c>
      <c r="F32" s="99">
        <f>E32*1200</f>
        <v>816000</v>
      </c>
      <c r="G32" s="102">
        <v>0</v>
      </c>
    </row>
    <row r="33" spans="1:12" x14ac:dyDescent="0.35">
      <c r="A33" s="142"/>
      <c r="B33" s="63" t="s">
        <v>11</v>
      </c>
      <c r="C33" s="59">
        <v>896</v>
      </c>
      <c r="D33" s="64">
        <v>849</v>
      </c>
      <c r="E33" s="98">
        <v>850</v>
      </c>
      <c r="F33" s="99">
        <f>E33*1200</f>
        <v>1020000</v>
      </c>
      <c r="G33" s="102">
        <v>0</v>
      </c>
    </row>
    <row r="34" spans="1:12" x14ac:dyDescent="0.35">
      <c r="A34" s="142"/>
      <c r="B34" s="63" t="s">
        <v>112</v>
      </c>
      <c r="C34" s="59">
        <v>11680</v>
      </c>
      <c r="D34" s="64">
        <v>9716</v>
      </c>
      <c r="E34" s="98">
        <v>10575</v>
      </c>
      <c r="F34" s="99">
        <f>E34*1200</f>
        <v>12690000</v>
      </c>
      <c r="G34" s="102">
        <v>0</v>
      </c>
    </row>
    <row r="35" spans="1:12" x14ac:dyDescent="0.35">
      <c r="A35" s="142"/>
      <c r="B35" s="63" t="s">
        <v>20</v>
      </c>
      <c r="C35" s="59">
        <v>10147</v>
      </c>
      <c r="D35" s="64">
        <v>10114</v>
      </c>
      <c r="E35" s="98">
        <v>10118</v>
      </c>
      <c r="F35" s="99">
        <v>0</v>
      </c>
      <c r="G35" s="102">
        <v>0</v>
      </c>
    </row>
    <row r="36" spans="1:12" x14ac:dyDescent="0.35">
      <c r="A36" s="142"/>
      <c r="B36" s="63" t="s">
        <v>21</v>
      </c>
      <c r="C36" s="59">
        <v>356</v>
      </c>
      <c r="D36" s="64">
        <v>310</v>
      </c>
      <c r="E36" s="98">
        <v>349</v>
      </c>
      <c r="F36" s="99">
        <f>E36*800</f>
        <v>279200</v>
      </c>
      <c r="G36" s="102">
        <v>0</v>
      </c>
    </row>
    <row r="37" spans="1:12" x14ac:dyDescent="0.35">
      <c r="A37" s="142"/>
      <c r="B37" s="63" t="s">
        <v>22</v>
      </c>
      <c r="C37" s="59">
        <v>385</v>
      </c>
      <c r="D37" s="64">
        <v>357</v>
      </c>
      <c r="E37" s="98">
        <v>371</v>
      </c>
      <c r="F37" s="99">
        <f>E37*800</f>
        <v>296800</v>
      </c>
      <c r="G37" s="102">
        <v>0</v>
      </c>
    </row>
    <row r="38" spans="1:12" x14ac:dyDescent="0.35">
      <c r="A38" s="142"/>
      <c r="B38" s="63" t="s">
        <v>35</v>
      </c>
      <c r="C38" s="59">
        <v>493</v>
      </c>
      <c r="D38" s="64">
        <v>419</v>
      </c>
      <c r="E38" s="98">
        <v>460</v>
      </c>
      <c r="F38" s="99">
        <f>E38*800</f>
        <v>368000</v>
      </c>
      <c r="G38" s="102">
        <v>0</v>
      </c>
    </row>
    <row r="39" spans="1:12" ht="15" thickBot="1" x14ac:dyDescent="0.4">
      <c r="A39" s="142"/>
      <c r="B39" s="65" t="s">
        <v>13</v>
      </c>
      <c r="C39" s="66">
        <v>415</v>
      </c>
      <c r="D39" s="67">
        <v>257</v>
      </c>
      <c r="E39" s="98">
        <v>260</v>
      </c>
      <c r="F39" s="99">
        <f>E39*800</f>
        <v>208000</v>
      </c>
      <c r="G39" s="102">
        <v>0</v>
      </c>
    </row>
    <row r="40" spans="1:12" ht="15" thickBot="1" x14ac:dyDescent="0.4">
      <c r="A40" s="143"/>
      <c r="B40" s="63" t="s">
        <v>12</v>
      </c>
      <c r="C40" s="59">
        <v>650</v>
      </c>
      <c r="D40" s="64">
        <v>643</v>
      </c>
      <c r="E40" s="98">
        <v>645</v>
      </c>
      <c r="F40" s="99">
        <f>E40*800</f>
        <v>516000</v>
      </c>
      <c r="G40" s="102">
        <v>0</v>
      </c>
    </row>
    <row r="41" spans="1:12" ht="15" thickBot="1" x14ac:dyDescent="0.4">
      <c r="A41" s="150" t="s">
        <v>8</v>
      </c>
      <c r="B41" s="151"/>
      <c r="C41" s="36">
        <f>SUM(C22:C40)</f>
        <v>53682</v>
      </c>
      <c r="D41" s="37">
        <f>SUM(D22:D40)</f>
        <v>49477</v>
      </c>
      <c r="E41">
        <f>SUM(E22:E40)</f>
        <v>51070</v>
      </c>
      <c r="F41" s="99">
        <f>SUM(F22:F40)</f>
        <v>31071400</v>
      </c>
      <c r="G41" s="99">
        <f>SUM(G22:G40)</f>
        <v>28445290</v>
      </c>
      <c r="H41" s="100">
        <f>G41+F41+I41+J41+K41+L41</f>
        <v>73506690</v>
      </c>
      <c r="I41" s="103">
        <f>982*10000</f>
        <v>9820000</v>
      </c>
      <c r="J41">
        <f>37*10000</f>
        <v>370000</v>
      </c>
      <c r="K41">
        <f>(60*6000)+2480000</f>
        <v>2840000</v>
      </c>
      <c r="L41">
        <f>60000*16</f>
        <v>960000</v>
      </c>
    </row>
    <row r="42" spans="1:12" ht="15" thickBot="1" x14ac:dyDescent="0.4">
      <c r="A42" s="29"/>
      <c r="B42" s="30"/>
      <c r="C42" s="31"/>
      <c r="D42" s="32"/>
    </row>
    <row r="43" spans="1:12" ht="29.5" thickBot="1" x14ac:dyDescent="0.4">
      <c r="A43" s="9" t="s">
        <v>0</v>
      </c>
      <c r="B43" s="38" t="s">
        <v>1</v>
      </c>
      <c r="C43" s="39" t="s">
        <v>2</v>
      </c>
      <c r="D43" s="39" t="s">
        <v>3</v>
      </c>
      <c r="E43" t="s">
        <v>136</v>
      </c>
      <c r="F43" s="99" t="s">
        <v>140</v>
      </c>
      <c r="G43" s="99" t="s">
        <v>141</v>
      </c>
      <c r="K43" t="s">
        <v>144</v>
      </c>
      <c r="L43" t="s">
        <v>145</v>
      </c>
    </row>
    <row r="44" spans="1:12" x14ac:dyDescent="0.35">
      <c r="A44" s="144" t="s">
        <v>25</v>
      </c>
      <c r="B44" s="60" t="s">
        <v>24</v>
      </c>
      <c r="C44" s="61">
        <v>190</v>
      </c>
      <c r="D44" s="62">
        <v>187</v>
      </c>
      <c r="E44" s="98">
        <v>189</v>
      </c>
      <c r="F44" s="99">
        <f>E44*800</f>
        <v>151200</v>
      </c>
      <c r="G44" s="99">
        <v>0</v>
      </c>
      <c r="I44" t="s">
        <v>155</v>
      </c>
      <c r="J44" t="s">
        <v>156</v>
      </c>
      <c r="K44">
        <f>21+48</f>
        <v>69</v>
      </c>
      <c r="L44">
        <v>12</v>
      </c>
    </row>
    <row r="45" spans="1:12" x14ac:dyDescent="0.35">
      <c r="A45" s="142"/>
      <c r="B45" s="63" t="s">
        <v>16</v>
      </c>
      <c r="C45" s="59">
        <v>436</v>
      </c>
      <c r="D45" s="64">
        <v>396</v>
      </c>
      <c r="E45" s="98">
        <v>411</v>
      </c>
      <c r="F45" s="99">
        <f>E45*800</f>
        <v>328800</v>
      </c>
      <c r="G45" s="99">
        <v>0</v>
      </c>
      <c r="I45" t="s">
        <v>153</v>
      </c>
      <c r="J45" t="s">
        <v>153</v>
      </c>
      <c r="K45">
        <v>2</v>
      </c>
    </row>
    <row r="46" spans="1:12" x14ac:dyDescent="0.35">
      <c r="A46" s="142"/>
      <c r="B46" s="63" t="s">
        <v>17</v>
      </c>
      <c r="C46" s="59">
        <v>695</v>
      </c>
      <c r="D46" s="64">
        <v>677</v>
      </c>
      <c r="E46" s="98">
        <v>678</v>
      </c>
      <c r="F46" s="99">
        <f>E46*800</f>
        <v>542400</v>
      </c>
      <c r="G46" s="99">
        <v>0</v>
      </c>
    </row>
    <row r="47" spans="1:12" x14ac:dyDescent="0.35">
      <c r="A47" s="142"/>
      <c r="B47" s="63" t="s">
        <v>5</v>
      </c>
      <c r="C47" s="59">
        <v>2199</v>
      </c>
      <c r="D47" s="64">
        <v>1971</v>
      </c>
      <c r="E47" s="98">
        <v>2071</v>
      </c>
      <c r="F47" s="99">
        <f>E47*800</f>
        <v>1656800</v>
      </c>
      <c r="G47" s="99">
        <v>0</v>
      </c>
    </row>
    <row r="48" spans="1:12" x14ac:dyDescent="0.35">
      <c r="A48" s="142"/>
      <c r="B48" s="63" t="s">
        <v>6</v>
      </c>
      <c r="C48" s="59">
        <v>12270</v>
      </c>
      <c r="D48" s="64">
        <v>11503</v>
      </c>
      <c r="E48" s="98">
        <v>11856</v>
      </c>
      <c r="F48" s="99">
        <f>E48*800</f>
        <v>9484800</v>
      </c>
      <c r="G48" s="99">
        <v>0</v>
      </c>
    </row>
    <row r="49" spans="1:12" x14ac:dyDescent="0.35">
      <c r="A49" s="142"/>
      <c r="B49" s="63" t="s">
        <v>10</v>
      </c>
      <c r="C49" s="59">
        <v>2774</v>
      </c>
      <c r="D49" s="64">
        <v>2713</v>
      </c>
      <c r="E49" s="98">
        <v>2713</v>
      </c>
      <c r="G49" s="99">
        <v>9728099.1400000006</v>
      </c>
    </row>
    <row r="50" spans="1:12" x14ac:dyDescent="0.35">
      <c r="A50" s="142"/>
      <c r="B50" s="63" t="s">
        <v>18</v>
      </c>
      <c r="C50" s="59">
        <v>250</v>
      </c>
      <c r="D50" s="64">
        <v>244</v>
      </c>
      <c r="E50" s="98">
        <v>247</v>
      </c>
      <c r="F50" s="99">
        <f>E50*800</f>
        <v>197600</v>
      </c>
      <c r="G50" s="99">
        <v>0</v>
      </c>
    </row>
    <row r="51" spans="1:12" x14ac:dyDescent="0.35">
      <c r="A51" s="142"/>
      <c r="B51" s="63" t="s">
        <v>26</v>
      </c>
      <c r="C51" s="59">
        <v>268</v>
      </c>
      <c r="D51" s="64">
        <v>227</v>
      </c>
      <c r="E51" s="98">
        <v>238</v>
      </c>
      <c r="F51" s="99">
        <f>E51*800</f>
        <v>190400</v>
      </c>
      <c r="G51" s="99">
        <v>0</v>
      </c>
    </row>
    <row r="52" spans="1:12" x14ac:dyDescent="0.35">
      <c r="A52" s="142"/>
      <c r="B52" s="63" t="s">
        <v>19</v>
      </c>
      <c r="C52" s="59">
        <v>1446</v>
      </c>
      <c r="D52" s="64">
        <v>1293</v>
      </c>
      <c r="E52" s="98">
        <v>1364</v>
      </c>
      <c r="F52" s="99">
        <f>E52*1200</f>
        <v>1636800</v>
      </c>
      <c r="G52" s="99">
        <v>0</v>
      </c>
    </row>
    <row r="53" spans="1:12" x14ac:dyDescent="0.35">
      <c r="A53" s="142"/>
      <c r="B53" s="63" t="s">
        <v>11</v>
      </c>
      <c r="C53" s="59">
        <v>60124</v>
      </c>
      <c r="D53" s="64">
        <v>57549</v>
      </c>
      <c r="E53" s="98">
        <v>57612</v>
      </c>
      <c r="F53" s="99">
        <f>E53*600</f>
        <v>34567200</v>
      </c>
      <c r="G53" s="99">
        <v>175328354</v>
      </c>
    </row>
    <row r="54" spans="1:12" x14ac:dyDescent="0.35">
      <c r="A54" s="142"/>
      <c r="B54" s="63" t="s">
        <v>112</v>
      </c>
      <c r="C54" s="59">
        <v>8285</v>
      </c>
      <c r="D54" s="64">
        <v>7198</v>
      </c>
      <c r="E54" s="98">
        <v>7569</v>
      </c>
      <c r="F54" s="99">
        <f>E54*1200</f>
        <v>9082800</v>
      </c>
      <c r="G54" s="99">
        <v>0</v>
      </c>
    </row>
    <row r="55" spans="1:12" x14ac:dyDescent="0.35">
      <c r="A55" s="142"/>
      <c r="B55" s="63" t="s">
        <v>20</v>
      </c>
      <c r="C55" s="59">
        <v>203505</v>
      </c>
      <c r="D55" s="64">
        <v>203347</v>
      </c>
      <c r="E55" s="98">
        <v>203361</v>
      </c>
      <c r="F55" s="99">
        <v>0</v>
      </c>
      <c r="G55" s="99">
        <v>0</v>
      </c>
    </row>
    <row r="56" spans="1:12" x14ac:dyDescent="0.35">
      <c r="A56" s="142"/>
      <c r="B56" s="63" t="s">
        <v>21</v>
      </c>
      <c r="C56" s="59">
        <v>305</v>
      </c>
      <c r="D56" s="64">
        <v>289</v>
      </c>
      <c r="E56" s="98">
        <v>297</v>
      </c>
      <c r="F56" s="99">
        <f>E56*800</f>
        <v>237600</v>
      </c>
      <c r="G56" s="99">
        <v>0</v>
      </c>
    </row>
    <row r="57" spans="1:12" x14ac:dyDescent="0.35">
      <c r="A57" s="142"/>
      <c r="B57" s="63" t="s">
        <v>22</v>
      </c>
      <c r="C57" s="59">
        <v>695</v>
      </c>
      <c r="D57" s="64">
        <v>522</v>
      </c>
      <c r="E57" s="98">
        <v>533</v>
      </c>
      <c r="F57" s="99">
        <f>E57*800</f>
        <v>426400</v>
      </c>
      <c r="G57" s="99">
        <v>0</v>
      </c>
    </row>
    <row r="58" spans="1:12" ht="15" thickBot="1" x14ac:dyDescent="0.4">
      <c r="A58" s="143"/>
      <c r="B58" s="65" t="s">
        <v>34</v>
      </c>
      <c r="C58" s="66">
        <v>12</v>
      </c>
      <c r="D58" s="67">
        <v>10</v>
      </c>
      <c r="E58" s="98">
        <v>10</v>
      </c>
      <c r="F58" s="99">
        <f>E58*800</f>
        <v>8000</v>
      </c>
      <c r="G58" s="99">
        <v>0</v>
      </c>
    </row>
    <row r="59" spans="1:12" ht="15" thickBot="1" x14ac:dyDescent="0.4">
      <c r="A59" s="148" t="s">
        <v>8</v>
      </c>
      <c r="B59" s="151"/>
      <c r="C59" s="36">
        <f>SUM(C44:C58)</f>
        <v>293454</v>
      </c>
      <c r="D59" s="37">
        <f>SUM(D44:D58)</f>
        <v>288126</v>
      </c>
      <c r="E59">
        <f>SUM(E44:E58)</f>
        <v>289149</v>
      </c>
      <c r="F59" s="99">
        <f>SUM(F44:F58)</f>
        <v>58510800</v>
      </c>
      <c r="G59" s="99">
        <f>SUM(G44:G58)</f>
        <v>185056453.13999999</v>
      </c>
      <c r="H59" s="100">
        <f>G59+F59+I59+J59+K59+L59</f>
        <v>254881253.13999999</v>
      </c>
      <c r="I59" s="103">
        <f>866*10000</f>
        <v>8660000</v>
      </c>
      <c r="J59">
        <f>148*10000</f>
        <v>1480000</v>
      </c>
      <c r="K59">
        <f>(69*6000)+40000</f>
        <v>454000</v>
      </c>
      <c r="L59">
        <f>60000*12</f>
        <v>720000</v>
      </c>
    </row>
    <row r="60" spans="1:12" ht="15" thickBot="1" x14ac:dyDescent="0.4">
      <c r="A60" s="25"/>
      <c r="B60" s="26"/>
      <c r="C60" s="27"/>
      <c r="D60" s="28"/>
    </row>
    <row r="61" spans="1:12" ht="29.5" thickBot="1" x14ac:dyDescent="0.4">
      <c r="A61" s="9" t="s">
        <v>0</v>
      </c>
      <c r="B61" s="9" t="s">
        <v>1</v>
      </c>
      <c r="C61" s="12" t="s">
        <v>2</v>
      </c>
      <c r="D61" s="12" t="s">
        <v>3</v>
      </c>
      <c r="E61" t="s">
        <v>136</v>
      </c>
      <c r="F61" s="99" t="s">
        <v>137</v>
      </c>
      <c r="G61" s="99" t="s">
        <v>141</v>
      </c>
      <c r="K61" t="s">
        <v>144</v>
      </c>
      <c r="L61" t="s">
        <v>145</v>
      </c>
    </row>
    <row r="62" spans="1:12" x14ac:dyDescent="0.35">
      <c r="A62" s="145" t="s">
        <v>37</v>
      </c>
      <c r="B62" s="101" t="s">
        <v>16</v>
      </c>
      <c r="C62" s="98">
        <v>308</v>
      </c>
      <c r="D62" s="98">
        <v>271</v>
      </c>
      <c r="E62" s="98">
        <v>279</v>
      </c>
      <c r="F62" s="99">
        <f>E62*800</f>
        <v>223200</v>
      </c>
      <c r="G62" s="99">
        <v>0</v>
      </c>
      <c r="K62">
        <f>65+82</f>
        <v>147</v>
      </c>
    </row>
    <row r="63" spans="1:12" x14ac:dyDescent="0.35">
      <c r="A63" s="146"/>
      <c r="B63" s="101" t="s">
        <v>17</v>
      </c>
      <c r="C63" s="98">
        <v>488</v>
      </c>
      <c r="D63" s="98">
        <v>485</v>
      </c>
      <c r="E63" s="98">
        <v>485</v>
      </c>
      <c r="F63" s="99">
        <f>E63*800</f>
        <v>388000</v>
      </c>
      <c r="G63" s="99">
        <v>0</v>
      </c>
    </row>
    <row r="64" spans="1:12" x14ac:dyDescent="0.35">
      <c r="A64" s="146"/>
      <c r="B64" s="101" t="s">
        <v>5</v>
      </c>
      <c r="C64" s="98">
        <v>913</v>
      </c>
      <c r="D64" s="98">
        <v>827</v>
      </c>
      <c r="E64" s="98">
        <v>832</v>
      </c>
      <c r="F64" s="99">
        <f>E64*800</f>
        <v>665600</v>
      </c>
      <c r="G64" s="99">
        <v>0</v>
      </c>
    </row>
    <row r="65" spans="1:10" x14ac:dyDescent="0.35">
      <c r="A65" s="146"/>
      <c r="B65" s="101" t="s">
        <v>6</v>
      </c>
      <c r="C65" s="98">
        <v>6231</v>
      </c>
      <c r="D65" s="98">
        <v>5929</v>
      </c>
      <c r="E65" s="98">
        <v>6002</v>
      </c>
      <c r="F65" s="99">
        <f>E65*800</f>
        <v>4801600</v>
      </c>
      <c r="G65" s="99">
        <v>0</v>
      </c>
    </row>
    <row r="66" spans="1:10" x14ac:dyDescent="0.35">
      <c r="A66" s="146"/>
      <c r="B66" s="101" t="s">
        <v>27</v>
      </c>
      <c r="C66" s="98">
        <v>30</v>
      </c>
      <c r="D66" s="98">
        <v>22</v>
      </c>
      <c r="E66" s="98">
        <v>24</v>
      </c>
      <c r="F66" s="99">
        <f>E66*800</f>
        <v>19200</v>
      </c>
      <c r="G66" s="99">
        <v>0</v>
      </c>
    </row>
    <row r="67" spans="1:10" x14ac:dyDescent="0.35">
      <c r="A67" s="146"/>
      <c r="B67" s="101" t="s">
        <v>10</v>
      </c>
      <c r="C67" s="98">
        <v>438</v>
      </c>
      <c r="D67" s="98">
        <v>429</v>
      </c>
      <c r="E67" s="98">
        <v>432</v>
      </c>
      <c r="F67" s="99">
        <v>0</v>
      </c>
      <c r="G67" s="99">
        <v>27984400</v>
      </c>
      <c r="I67" t="s">
        <v>157</v>
      </c>
      <c r="J67" t="s">
        <v>158</v>
      </c>
    </row>
    <row r="68" spans="1:10" x14ac:dyDescent="0.35">
      <c r="A68" s="146"/>
      <c r="B68" s="101" t="s">
        <v>18</v>
      </c>
      <c r="C68" s="98">
        <v>50</v>
      </c>
      <c r="D68" s="98">
        <v>50</v>
      </c>
      <c r="E68" s="98">
        <v>50</v>
      </c>
      <c r="F68" s="99">
        <f>E68*800</f>
        <v>40000</v>
      </c>
      <c r="G68" s="99">
        <v>0</v>
      </c>
      <c r="I68" t="s">
        <v>153</v>
      </c>
      <c r="J68" t="s">
        <v>153</v>
      </c>
    </row>
    <row r="69" spans="1:10" x14ac:dyDescent="0.35">
      <c r="A69" s="146"/>
      <c r="B69" s="101" t="s">
        <v>26</v>
      </c>
      <c r="C69" s="98">
        <v>195</v>
      </c>
      <c r="D69" s="98">
        <v>180</v>
      </c>
      <c r="E69" s="98">
        <v>181</v>
      </c>
      <c r="F69" s="99">
        <f>E69*800</f>
        <v>144800</v>
      </c>
      <c r="G69" s="99">
        <v>0</v>
      </c>
    </row>
    <row r="70" spans="1:10" x14ac:dyDescent="0.35">
      <c r="A70" s="146"/>
      <c r="B70" s="101" t="s">
        <v>28</v>
      </c>
      <c r="C70" s="98">
        <v>60</v>
      </c>
      <c r="D70" s="98">
        <v>57</v>
      </c>
      <c r="E70" s="98">
        <v>57</v>
      </c>
      <c r="F70" s="99">
        <f>E70*1200</f>
        <v>68400</v>
      </c>
      <c r="G70" s="99">
        <v>0</v>
      </c>
    </row>
    <row r="71" spans="1:10" x14ac:dyDescent="0.35">
      <c r="A71" s="146"/>
      <c r="B71" s="101" t="s">
        <v>19</v>
      </c>
      <c r="C71" s="98">
        <v>60</v>
      </c>
      <c r="D71" s="98">
        <v>55</v>
      </c>
      <c r="E71" s="98">
        <v>55</v>
      </c>
      <c r="F71" s="99">
        <f>E71*1200</f>
        <v>66000</v>
      </c>
      <c r="G71" s="99">
        <v>0</v>
      </c>
    </row>
    <row r="72" spans="1:10" x14ac:dyDescent="0.35">
      <c r="A72" s="146"/>
      <c r="B72" s="101" t="s">
        <v>11</v>
      </c>
      <c r="C72" s="98">
        <v>36613</v>
      </c>
      <c r="D72" s="98">
        <v>35019</v>
      </c>
      <c r="E72" s="98">
        <v>35077</v>
      </c>
      <c r="F72" s="99">
        <f>E72*600</f>
        <v>21046200</v>
      </c>
      <c r="G72" s="99">
        <v>0</v>
      </c>
    </row>
    <row r="73" spans="1:10" x14ac:dyDescent="0.35">
      <c r="A73" s="146"/>
      <c r="B73" s="101" t="s">
        <v>112</v>
      </c>
      <c r="C73" s="98">
        <v>1896</v>
      </c>
      <c r="D73" s="98">
        <v>1745</v>
      </c>
      <c r="E73" s="98">
        <v>1809</v>
      </c>
      <c r="F73" s="99">
        <f>E73*800</f>
        <v>1447200</v>
      </c>
      <c r="G73" s="99">
        <v>0</v>
      </c>
    </row>
    <row r="74" spans="1:10" x14ac:dyDescent="0.35">
      <c r="A74" s="146"/>
      <c r="B74" s="101" t="s">
        <v>29</v>
      </c>
      <c r="C74" s="98">
        <v>210</v>
      </c>
      <c r="D74" s="98">
        <v>210</v>
      </c>
      <c r="E74" s="98">
        <v>210</v>
      </c>
      <c r="F74" s="99">
        <f>E74*800</f>
        <v>168000</v>
      </c>
      <c r="G74" s="99">
        <v>0</v>
      </c>
    </row>
    <row r="75" spans="1:10" x14ac:dyDescent="0.35">
      <c r="A75" s="146"/>
      <c r="B75" s="101" t="s">
        <v>30</v>
      </c>
      <c r="C75" s="98">
        <v>90</v>
      </c>
      <c r="D75" s="98">
        <v>50</v>
      </c>
      <c r="E75" s="98">
        <v>51</v>
      </c>
      <c r="F75" s="99">
        <f>E75*800</f>
        <v>40800</v>
      </c>
      <c r="G75" s="99">
        <v>0</v>
      </c>
    </row>
    <row r="76" spans="1:10" x14ac:dyDescent="0.35">
      <c r="A76" s="146"/>
      <c r="B76" s="101" t="s">
        <v>20</v>
      </c>
      <c r="C76" s="98">
        <v>73191</v>
      </c>
      <c r="D76" s="98">
        <v>73191</v>
      </c>
      <c r="E76" s="98">
        <v>73191</v>
      </c>
      <c r="F76" s="99">
        <v>0</v>
      </c>
      <c r="G76" s="99">
        <v>0</v>
      </c>
    </row>
    <row r="77" spans="1:10" x14ac:dyDescent="0.35">
      <c r="A77" s="146"/>
      <c r="B77" s="101" t="s">
        <v>31</v>
      </c>
      <c r="C77" s="98">
        <v>451</v>
      </c>
      <c r="D77" s="98">
        <v>443</v>
      </c>
      <c r="E77" s="98">
        <v>443</v>
      </c>
      <c r="F77" s="99">
        <f>E77*600</f>
        <v>265800</v>
      </c>
      <c r="G77" s="99">
        <v>0</v>
      </c>
    </row>
    <row r="78" spans="1:10" x14ac:dyDescent="0.35">
      <c r="A78" s="146"/>
      <c r="B78" s="101" t="s">
        <v>22</v>
      </c>
      <c r="C78" s="98">
        <v>120</v>
      </c>
      <c r="D78" s="98">
        <v>120</v>
      </c>
      <c r="E78" s="98">
        <v>120</v>
      </c>
      <c r="F78" s="99">
        <f>E78*600</f>
        <v>72000</v>
      </c>
      <c r="G78" s="99">
        <v>0</v>
      </c>
    </row>
    <row r="79" spans="1:10" x14ac:dyDescent="0.35">
      <c r="A79" s="146"/>
      <c r="B79" s="101" t="s">
        <v>32</v>
      </c>
      <c r="C79" s="98">
        <v>50</v>
      </c>
      <c r="D79" s="98">
        <v>47</v>
      </c>
      <c r="E79" s="98">
        <v>50</v>
      </c>
      <c r="F79" s="99">
        <f t="shared" ref="F79:F84" si="1">E79*800</f>
        <v>40000</v>
      </c>
      <c r="G79" s="99">
        <v>0</v>
      </c>
    </row>
    <row r="80" spans="1:10" x14ac:dyDescent="0.35">
      <c r="A80" s="146"/>
      <c r="B80" s="101" t="s">
        <v>33</v>
      </c>
      <c r="C80" s="98">
        <v>60</v>
      </c>
      <c r="D80" s="98">
        <v>60</v>
      </c>
      <c r="E80" s="98">
        <v>60</v>
      </c>
      <c r="F80" s="99">
        <f t="shared" si="1"/>
        <v>48000</v>
      </c>
      <c r="G80" s="99">
        <v>0</v>
      </c>
    </row>
    <row r="81" spans="1:12" x14ac:dyDescent="0.35">
      <c r="A81" s="146"/>
      <c r="B81" s="101" t="s">
        <v>34</v>
      </c>
      <c r="C81" s="98">
        <v>210</v>
      </c>
      <c r="D81" s="98">
        <v>189</v>
      </c>
      <c r="E81" s="98">
        <v>206</v>
      </c>
      <c r="F81" s="99">
        <f t="shared" si="1"/>
        <v>164800</v>
      </c>
      <c r="G81" s="99">
        <v>0</v>
      </c>
    </row>
    <row r="82" spans="1:12" x14ac:dyDescent="0.35">
      <c r="A82" s="146"/>
      <c r="B82" s="101" t="s">
        <v>35</v>
      </c>
      <c r="C82" s="98">
        <v>60</v>
      </c>
      <c r="D82" s="98">
        <v>42</v>
      </c>
      <c r="E82" s="98">
        <v>57</v>
      </c>
      <c r="F82" s="99">
        <f t="shared" si="1"/>
        <v>45600</v>
      </c>
      <c r="G82" s="99">
        <v>0</v>
      </c>
    </row>
    <row r="83" spans="1:12" x14ac:dyDescent="0.35">
      <c r="A83" s="146"/>
      <c r="B83" s="101" t="s">
        <v>12</v>
      </c>
      <c r="C83" s="98">
        <v>30</v>
      </c>
      <c r="D83" s="98">
        <v>27</v>
      </c>
      <c r="E83" s="98">
        <v>27</v>
      </c>
      <c r="F83" s="99">
        <f t="shared" si="1"/>
        <v>21600</v>
      </c>
      <c r="G83" s="99">
        <v>0</v>
      </c>
    </row>
    <row r="84" spans="1:12" ht="15" thickBot="1" x14ac:dyDescent="0.4">
      <c r="A84" s="147"/>
      <c r="B84" s="101" t="s">
        <v>36</v>
      </c>
      <c r="C84" s="98">
        <v>30</v>
      </c>
      <c r="D84" s="98">
        <v>29</v>
      </c>
      <c r="E84" s="98">
        <v>30</v>
      </c>
      <c r="F84" s="99">
        <f t="shared" si="1"/>
        <v>24000</v>
      </c>
      <c r="G84" s="99">
        <v>0</v>
      </c>
    </row>
    <row r="85" spans="1:12" ht="15" thickBot="1" x14ac:dyDescent="0.4">
      <c r="A85" s="148" t="s">
        <v>8</v>
      </c>
      <c r="B85" s="149"/>
      <c r="C85" s="15">
        <f>SUM(C62:C84)</f>
        <v>121784</v>
      </c>
      <c r="D85" s="22">
        <f>SUM(D62:D84)</f>
        <v>119477</v>
      </c>
      <c r="E85">
        <f>SUM(E62:E84)</f>
        <v>119728</v>
      </c>
      <c r="F85" s="99">
        <f>SUM(F62:F84)</f>
        <v>29800800</v>
      </c>
      <c r="G85" s="99">
        <f>SUM(G62:G84)</f>
        <v>27984400</v>
      </c>
      <c r="H85" s="100">
        <f>G85+F85+I85+J85+K85+L85</f>
        <v>60817200</v>
      </c>
      <c r="I85" s="103">
        <f>138*10000</f>
        <v>1380000</v>
      </c>
      <c r="J85">
        <f>77*10000</f>
        <v>770000</v>
      </c>
      <c r="K85">
        <f>147*6000</f>
        <v>882000</v>
      </c>
    </row>
    <row r="86" spans="1:12" ht="15" thickBot="1" x14ac:dyDescent="0.4">
      <c r="A86" s="29"/>
      <c r="B86" s="54"/>
      <c r="C86" s="55"/>
      <c r="D86" s="56"/>
    </row>
    <row r="87" spans="1:12" ht="29.5" thickBot="1" x14ac:dyDescent="0.4">
      <c r="A87" s="74" t="s">
        <v>0</v>
      </c>
      <c r="B87" s="69" t="s">
        <v>1</v>
      </c>
      <c r="C87" s="57" t="s">
        <v>2</v>
      </c>
      <c r="D87" s="58" t="s">
        <v>3</v>
      </c>
      <c r="E87" s="58" t="s">
        <v>136</v>
      </c>
      <c r="F87" s="99" t="s">
        <v>138</v>
      </c>
      <c r="K87" t="s">
        <v>144</v>
      </c>
      <c r="L87" t="s">
        <v>145</v>
      </c>
    </row>
    <row r="88" spans="1:12" x14ac:dyDescent="0.35">
      <c r="A88" s="144" t="s">
        <v>38</v>
      </c>
      <c r="B88" s="60" t="s">
        <v>24</v>
      </c>
      <c r="C88" s="105">
        <v>670</v>
      </c>
      <c r="D88" s="133">
        <v>669</v>
      </c>
      <c r="E88" s="130">
        <v>669</v>
      </c>
      <c r="F88" s="99">
        <f>E88*800</f>
        <v>535200</v>
      </c>
      <c r="G88" s="99">
        <v>0</v>
      </c>
      <c r="K88">
        <f>29+63</f>
        <v>92</v>
      </c>
      <c r="L88">
        <v>12</v>
      </c>
    </row>
    <row r="89" spans="1:12" x14ac:dyDescent="0.35">
      <c r="A89" s="142"/>
      <c r="B89" s="63" t="s">
        <v>16</v>
      </c>
      <c r="C89" s="104">
        <v>583</v>
      </c>
      <c r="D89" s="132">
        <v>478</v>
      </c>
      <c r="E89" s="129">
        <v>510</v>
      </c>
      <c r="F89" s="99">
        <f>E89*800</f>
        <v>408000</v>
      </c>
      <c r="G89" s="99">
        <v>0</v>
      </c>
    </row>
    <row r="90" spans="1:12" x14ac:dyDescent="0.35">
      <c r="A90" s="142"/>
      <c r="B90" s="63" t="s">
        <v>109</v>
      </c>
      <c r="C90" s="104">
        <v>360</v>
      </c>
      <c r="D90" s="132">
        <v>340</v>
      </c>
      <c r="E90" s="129">
        <v>355</v>
      </c>
      <c r="F90" s="99">
        <f>E90*800</f>
        <v>284000</v>
      </c>
      <c r="G90" s="99">
        <v>0</v>
      </c>
    </row>
    <row r="91" spans="1:12" x14ac:dyDescent="0.35">
      <c r="A91" s="142"/>
      <c r="B91" s="63" t="s">
        <v>5</v>
      </c>
      <c r="C91" s="104">
        <v>912</v>
      </c>
      <c r="D91" s="132">
        <v>821</v>
      </c>
      <c r="E91" s="107">
        <v>826</v>
      </c>
      <c r="F91" s="99">
        <f>E91*800</f>
        <v>660800</v>
      </c>
      <c r="G91" s="99">
        <v>0</v>
      </c>
    </row>
    <row r="92" spans="1:12" x14ac:dyDescent="0.35">
      <c r="A92" s="142"/>
      <c r="B92" s="63" t="s">
        <v>6</v>
      </c>
      <c r="C92" s="104">
        <v>5126</v>
      </c>
      <c r="D92" s="132">
        <v>4865</v>
      </c>
      <c r="E92" s="129">
        <v>4974</v>
      </c>
      <c r="F92" s="99">
        <f>E92*800</f>
        <v>3979200</v>
      </c>
      <c r="G92" s="99">
        <v>0</v>
      </c>
    </row>
    <row r="93" spans="1:12" x14ac:dyDescent="0.35">
      <c r="A93" s="142"/>
      <c r="B93" s="63" t="s">
        <v>10</v>
      </c>
      <c r="C93" s="104">
        <v>3140</v>
      </c>
      <c r="D93" s="132">
        <v>3122</v>
      </c>
      <c r="E93" s="129">
        <v>3122</v>
      </c>
      <c r="F93" s="99">
        <v>0</v>
      </c>
      <c r="G93" s="99">
        <v>2115000</v>
      </c>
    </row>
    <row r="94" spans="1:12" x14ac:dyDescent="0.35">
      <c r="A94" s="142"/>
      <c r="B94" s="63" t="s">
        <v>18</v>
      </c>
      <c r="C94" s="104">
        <v>100</v>
      </c>
      <c r="D94" s="132">
        <v>98</v>
      </c>
      <c r="E94" s="129">
        <v>98</v>
      </c>
      <c r="F94" s="99">
        <f>E94*600</f>
        <v>58800</v>
      </c>
      <c r="G94" s="99">
        <v>0</v>
      </c>
    </row>
    <row r="95" spans="1:12" x14ac:dyDescent="0.35">
      <c r="A95" s="142"/>
      <c r="B95" s="63" t="s">
        <v>26</v>
      </c>
      <c r="C95" s="104">
        <v>311</v>
      </c>
      <c r="D95" s="132">
        <v>307</v>
      </c>
      <c r="E95" s="129">
        <v>308</v>
      </c>
      <c r="F95" s="99">
        <f>E95*600</f>
        <v>184800</v>
      </c>
      <c r="G95" s="99">
        <v>0</v>
      </c>
    </row>
    <row r="96" spans="1:12" x14ac:dyDescent="0.35">
      <c r="A96" s="142"/>
      <c r="B96" s="63" t="s">
        <v>19</v>
      </c>
      <c r="C96" s="104">
        <v>240</v>
      </c>
      <c r="D96" s="132">
        <v>180</v>
      </c>
      <c r="E96" s="129">
        <v>203</v>
      </c>
      <c r="F96" s="99">
        <f>E96*600</f>
        <v>121800</v>
      </c>
      <c r="G96" s="99">
        <v>0</v>
      </c>
    </row>
    <row r="97" spans="1:12" x14ac:dyDescent="0.35">
      <c r="A97" s="142"/>
      <c r="B97" s="63" t="s">
        <v>11</v>
      </c>
      <c r="C97" s="104">
        <v>6818</v>
      </c>
      <c r="D97" s="132">
        <v>6483</v>
      </c>
      <c r="E97" s="129">
        <v>6486</v>
      </c>
      <c r="F97" s="99">
        <f>E97*1200</f>
        <v>7783200</v>
      </c>
      <c r="G97" s="99">
        <v>0</v>
      </c>
    </row>
    <row r="98" spans="1:12" x14ac:dyDescent="0.35">
      <c r="A98" s="142"/>
      <c r="B98" s="63" t="s">
        <v>112</v>
      </c>
      <c r="C98" s="104">
        <v>723</v>
      </c>
      <c r="D98" s="132">
        <v>624</v>
      </c>
      <c r="E98" s="129">
        <v>668</v>
      </c>
      <c r="F98" s="99">
        <f>E98*600</f>
        <v>400800</v>
      </c>
      <c r="G98" s="99">
        <v>0</v>
      </c>
    </row>
    <row r="99" spans="1:12" x14ac:dyDescent="0.35">
      <c r="A99" s="142"/>
      <c r="B99" s="63" t="s">
        <v>130</v>
      </c>
      <c r="C99" s="104">
        <v>30</v>
      </c>
      <c r="D99" s="132">
        <v>24</v>
      </c>
      <c r="E99" s="107">
        <v>24</v>
      </c>
      <c r="F99" s="99">
        <f>E99*1200</f>
        <v>28800</v>
      </c>
      <c r="G99" s="99">
        <v>0</v>
      </c>
    </row>
    <row r="100" spans="1:12" x14ac:dyDescent="0.35">
      <c r="A100" s="142"/>
      <c r="B100" s="63" t="s">
        <v>29</v>
      </c>
      <c r="C100" s="104">
        <v>60</v>
      </c>
      <c r="D100" s="132">
        <v>58</v>
      </c>
      <c r="E100" s="129">
        <v>60</v>
      </c>
      <c r="F100" s="99">
        <f t="shared" ref="F100:F111" si="2">E100*800</f>
        <v>48000</v>
      </c>
      <c r="G100" s="99">
        <v>0</v>
      </c>
      <c r="I100" t="s">
        <v>159</v>
      </c>
      <c r="J100" t="s">
        <v>160</v>
      </c>
    </row>
    <row r="101" spans="1:12" x14ac:dyDescent="0.35">
      <c r="A101" s="142"/>
      <c r="B101" s="63" t="s">
        <v>30</v>
      </c>
      <c r="C101" s="104">
        <v>60</v>
      </c>
      <c r="D101" s="132">
        <v>60</v>
      </c>
      <c r="E101" s="129">
        <v>60</v>
      </c>
      <c r="F101" s="99">
        <f t="shared" si="2"/>
        <v>48000</v>
      </c>
      <c r="G101" s="99">
        <v>0</v>
      </c>
      <c r="I101" t="s">
        <v>153</v>
      </c>
      <c r="J101" t="s">
        <v>153</v>
      </c>
    </row>
    <row r="102" spans="1:12" x14ac:dyDescent="0.35">
      <c r="A102" s="142"/>
      <c r="B102" s="63" t="s">
        <v>32</v>
      </c>
      <c r="C102" s="104">
        <v>125</v>
      </c>
      <c r="D102" s="132">
        <v>117</v>
      </c>
      <c r="E102" s="129">
        <v>122</v>
      </c>
      <c r="F102" s="99">
        <f t="shared" si="2"/>
        <v>97600</v>
      </c>
      <c r="G102" s="99">
        <v>0</v>
      </c>
    </row>
    <row r="103" spans="1:12" x14ac:dyDescent="0.35">
      <c r="A103" s="142"/>
      <c r="B103" s="63" t="s">
        <v>33</v>
      </c>
      <c r="C103" s="104">
        <v>60</v>
      </c>
      <c r="D103" s="132">
        <v>58</v>
      </c>
      <c r="E103" s="129">
        <v>60</v>
      </c>
      <c r="F103" s="99">
        <f t="shared" si="2"/>
        <v>48000</v>
      </c>
      <c r="G103" s="99">
        <v>0</v>
      </c>
    </row>
    <row r="104" spans="1:12" x14ac:dyDescent="0.35">
      <c r="A104" s="142"/>
      <c r="B104" s="63" t="s">
        <v>110</v>
      </c>
      <c r="C104" s="104">
        <v>119</v>
      </c>
      <c r="D104" s="132">
        <v>94</v>
      </c>
      <c r="E104" s="129">
        <v>97</v>
      </c>
      <c r="F104" s="99">
        <f t="shared" si="2"/>
        <v>77600</v>
      </c>
      <c r="G104" s="99">
        <v>0</v>
      </c>
    </row>
    <row r="105" spans="1:12" x14ac:dyDescent="0.35">
      <c r="A105" s="142"/>
      <c r="B105" s="63" t="s">
        <v>34</v>
      </c>
      <c r="C105" s="104">
        <v>89</v>
      </c>
      <c r="D105" s="132">
        <v>86</v>
      </c>
      <c r="E105" s="129">
        <v>88</v>
      </c>
      <c r="F105" s="99">
        <f t="shared" si="2"/>
        <v>70400</v>
      </c>
      <c r="G105" s="99">
        <v>0</v>
      </c>
    </row>
    <row r="106" spans="1:12" x14ac:dyDescent="0.35">
      <c r="A106" s="142"/>
      <c r="B106" s="63" t="s">
        <v>35</v>
      </c>
      <c r="C106" s="104">
        <v>70</v>
      </c>
      <c r="D106" s="132">
        <v>56</v>
      </c>
      <c r="E106" s="129">
        <v>60</v>
      </c>
      <c r="F106" s="99">
        <f t="shared" si="2"/>
        <v>48000</v>
      </c>
      <c r="G106" s="99">
        <v>0</v>
      </c>
    </row>
    <row r="107" spans="1:12" x14ac:dyDescent="0.35">
      <c r="A107" s="142"/>
      <c r="B107" s="63" t="s">
        <v>127</v>
      </c>
      <c r="C107" s="104">
        <v>149</v>
      </c>
      <c r="D107" s="132">
        <v>141</v>
      </c>
      <c r="E107" s="129">
        <v>143</v>
      </c>
      <c r="F107" s="99">
        <f t="shared" si="2"/>
        <v>114400</v>
      </c>
      <c r="G107" s="99">
        <v>0</v>
      </c>
    </row>
    <row r="108" spans="1:12" x14ac:dyDescent="0.35">
      <c r="A108" s="142"/>
      <c r="B108" s="63" t="s">
        <v>12</v>
      </c>
      <c r="C108" s="104">
        <v>60</v>
      </c>
      <c r="D108" s="132">
        <v>57</v>
      </c>
      <c r="E108" s="129">
        <v>57</v>
      </c>
      <c r="F108" s="99">
        <f t="shared" si="2"/>
        <v>45600</v>
      </c>
      <c r="G108" s="99">
        <v>0</v>
      </c>
    </row>
    <row r="109" spans="1:12" x14ac:dyDescent="0.35">
      <c r="A109" s="142"/>
      <c r="B109" s="63" t="s">
        <v>111</v>
      </c>
      <c r="C109" s="104">
        <v>60</v>
      </c>
      <c r="D109" s="132">
        <v>60</v>
      </c>
      <c r="E109" s="129">
        <v>60</v>
      </c>
      <c r="F109" s="99">
        <f t="shared" si="2"/>
        <v>48000</v>
      </c>
      <c r="G109" s="99">
        <v>0</v>
      </c>
    </row>
    <row r="110" spans="1:12" x14ac:dyDescent="0.35">
      <c r="A110" s="142"/>
      <c r="B110" s="63" t="s">
        <v>36</v>
      </c>
      <c r="C110" s="104">
        <v>60</v>
      </c>
      <c r="D110" s="132">
        <v>57</v>
      </c>
      <c r="E110" s="129">
        <v>57</v>
      </c>
      <c r="F110" s="99">
        <f t="shared" si="2"/>
        <v>45600</v>
      </c>
      <c r="G110" s="99">
        <v>0</v>
      </c>
    </row>
    <row r="111" spans="1:12" ht="15" thickBot="1" x14ac:dyDescent="0.4">
      <c r="A111" s="143"/>
      <c r="B111" s="65" t="s">
        <v>126</v>
      </c>
      <c r="C111" s="108">
        <v>60</v>
      </c>
      <c r="D111" s="134">
        <v>58</v>
      </c>
      <c r="E111" s="131">
        <v>60</v>
      </c>
      <c r="F111" s="99">
        <f t="shared" si="2"/>
        <v>48000</v>
      </c>
      <c r="G111" s="99">
        <v>0</v>
      </c>
    </row>
    <row r="112" spans="1:12" ht="15" thickBot="1" x14ac:dyDescent="0.4">
      <c r="A112" s="150" t="s">
        <v>8</v>
      </c>
      <c r="B112" s="151"/>
      <c r="C112" s="36">
        <f>SUM(C88:C111)</f>
        <v>19985</v>
      </c>
      <c r="D112" s="36">
        <f>SUM(D88:D111)</f>
        <v>18913</v>
      </c>
      <c r="E112" s="37">
        <f>SUM(E88:E111)</f>
        <v>19167</v>
      </c>
      <c r="F112" s="99">
        <f>SUM(F88:F111)</f>
        <v>15184600</v>
      </c>
      <c r="G112" s="99">
        <f>SUM(G88:G111)</f>
        <v>2115000</v>
      </c>
      <c r="H112" s="100">
        <f>G112+F112+I112+J112+K112+L112</f>
        <v>19521600</v>
      </c>
      <c r="I112" s="103">
        <f>67*10000</f>
        <v>670000</v>
      </c>
      <c r="J112">
        <f>28*10000</f>
        <v>280000</v>
      </c>
      <c r="K112">
        <f>92*6000</f>
        <v>552000</v>
      </c>
      <c r="L112">
        <f>60000*12</f>
        <v>720000</v>
      </c>
    </row>
    <row r="113" spans="1:9" ht="15" thickBot="1" x14ac:dyDescent="0.4">
      <c r="A113" s="29"/>
      <c r="B113" s="30"/>
      <c r="C113" s="31"/>
      <c r="D113" s="31"/>
      <c r="E113" s="110"/>
      <c r="H113" s="100"/>
      <c r="I113" s="103"/>
    </row>
    <row r="114" spans="1:9" ht="29.5" thickBot="1" x14ac:dyDescent="0.4">
      <c r="A114" s="74" t="s">
        <v>0</v>
      </c>
      <c r="B114" s="69" t="s">
        <v>1</v>
      </c>
      <c r="C114" s="57" t="s">
        <v>2</v>
      </c>
      <c r="D114" s="58" t="s">
        <v>3</v>
      </c>
      <c r="E114" s="58" t="s">
        <v>136</v>
      </c>
    </row>
    <row r="115" spans="1:9" x14ac:dyDescent="0.35">
      <c r="A115" s="144" t="s">
        <v>162</v>
      </c>
      <c r="B115" s="60" t="s">
        <v>16</v>
      </c>
      <c r="C115" s="105">
        <v>495</v>
      </c>
      <c r="D115" s="105">
        <v>452</v>
      </c>
      <c r="E115" s="106">
        <v>459</v>
      </c>
    </row>
    <row r="116" spans="1:9" x14ac:dyDescent="0.35">
      <c r="A116" s="142"/>
      <c r="B116" s="63" t="s">
        <v>5</v>
      </c>
      <c r="C116" s="104">
        <v>260</v>
      </c>
      <c r="D116" s="104">
        <v>251</v>
      </c>
      <c r="E116" s="107">
        <v>253</v>
      </c>
    </row>
    <row r="117" spans="1:9" x14ac:dyDescent="0.35">
      <c r="A117" s="142"/>
      <c r="B117" s="63" t="s">
        <v>6</v>
      </c>
      <c r="C117" s="104">
        <v>320</v>
      </c>
      <c r="D117" s="104">
        <v>312</v>
      </c>
      <c r="E117" s="107">
        <v>315</v>
      </c>
    </row>
    <row r="118" spans="1:9" x14ac:dyDescent="0.35">
      <c r="A118" s="142"/>
      <c r="B118" s="63" t="s">
        <v>168</v>
      </c>
      <c r="C118" s="104">
        <v>1258</v>
      </c>
      <c r="D118" s="104">
        <v>1258</v>
      </c>
      <c r="E118" s="107">
        <v>1258</v>
      </c>
    </row>
    <row r="119" spans="1:9" x14ac:dyDescent="0.35">
      <c r="A119" s="142"/>
      <c r="B119" s="123" t="s">
        <v>18</v>
      </c>
      <c r="C119" s="124">
        <v>230</v>
      </c>
      <c r="D119" s="124">
        <v>199</v>
      </c>
      <c r="E119" s="125">
        <v>199</v>
      </c>
    </row>
    <row r="120" spans="1:9" x14ac:dyDescent="0.35">
      <c r="A120" s="142"/>
      <c r="B120" s="123" t="s">
        <v>171</v>
      </c>
      <c r="C120" s="124">
        <v>29</v>
      </c>
      <c r="D120" s="124">
        <v>29</v>
      </c>
      <c r="E120" s="125">
        <v>29</v>
      </c>
    </row>
    <row r="121" spans="1:9" x14ac:dyDescent="0.35">
      <c r="A121" s="142"/>
      <c r="B121" s="123" t="s">
        <v>19</v>
      </c>
      <c r="C121" s="124">
        <v>60</v>
      </c>
      <c r="D121" s="124">
        <v>2</v>
      </c>
      <c r="E121" s="125">
        <v>2</v>
      </c>
    </row>
    <row r="122" spans="1:9" x14ac:dyDescent="0.35">
      <c r="A122" s="142"/>
      <c r="B122" s="123" t="s">
        <v>165</v>
      </c>
      <c r="C122" s="124">
        <v>60</v>
      </c>
      <c r="D122" s="124">
        <v>59</v>
      </c>
      <c r="E122" s="125">
        <v>60</v>
      </c>
    </row>
    <row r="123" spans="1:9" x14ac:dyDescent="0.35">
      <c r="A123" s="142"/>
      <c r="B123" s="123" t="s">
        <v>166</v>
      </c>
      <c r="C123" s="124">
        <v>76</v>
      </c>
      <c r="D123" s="124">
        <v>33</v>
      </c>
      <c r="E123" s="125">
        <v>33</v>
      </c>
    </row>
    <row r="124" spans="1:9" x14ac:dyDescent="0.35">
      <c r="A124" s="142"/>
      <c r="B124" s="123" t="s">
        <v>110</v>
      </c>
      <c r="C124" s="124">
        <v>22</v>
      </c>
      <c r="D124" s="124">
        <v>13</v>
      </c>
      <c r="E124" s="125">
        <v>13</v>
      </c>
    </row>
    <row r="125" spans="1:9" ht="15" thickBot="1" x14ac:dyDescent="0.4">
      <c r="A125" s="143"/>
      <c r="B125" s="65" t="s">
        <v>34</v>
      </c>
      <c r="C125" s="108">
        <v>60</v>
      </c>
      <c r="D125" s="108">
        <v>59</v>
      </c>
      <c r="E125" s="109">
        <v>60</v>
      </c>
    </row>
    <row r="126" spans="1:9" ht="15" thickBot="1" x14ac:dyDescent="0.4">
      <c r="A126" s="150" t="s">
        <v>8</v>
      </c>
      <c r="B126" s="151"/>
      <c r="C126" s="36">
        <f>SUM(C115:C125)</f>
        <v>2870</v>
      </c>
      <c r="D126" s="36">
        <f>SUM(D115:D125)</f>
        <v>2667</v>
      </c>
      <c r="E126" s="36">
        <f>SUM(E115:E125)</f>
        <v>2681</v>
      </c>
    </row>
    <row r="127" spans="1:9" ht="15" thickBot="1" x14ac:dyDescent="0.4">
      <c r="A127" s="10"/>
      <c r="B127" s="11"/>
      <c r="C127" s="16"/>
      <c r="D127" s="23"/>
    </row>
    <row r="128" spans="1:9" ht="29" x14ac:dyDescent="0.35">
      <c r="A128" s="138" t="s">
        <v>40</v>
      </c>
      <c r="B128" s="139"/>
      <c r="C128" s="17" t="s">
        <v>2</v>
      </c>
      <c r="D128" s="12" t="s">
        <v>3</v>
      </c>
    </row>
    <row r="129" spans="1:5" ht="15" thickBot="1" x14ac:dyDescent="0.4">
      <c r="A129" s="140"/>
      <c r="B129" s="141"/>
      <c r="C129" s="18">
        <f>C126+C112+C85+C59+C41+C19+C6</f>
        <v>521050</v>
      </c>
      <c r="D129" s="24">
        <f>D126+D112+D85+D59+D41+D19+D6</f>
        <v>504756</v>
      </c>
    </row>
    <row r="131" spans="1:5" x14ac:dyDescent="0.35">
      <c r="E131" t="s">
        <v>137</v>
      </c>
    </row>
  </sheetData>
  <mergeCells count="16">
    <mergeCell ref="A1:D1"/>
    <mergeCell ref="A6:B6"/>
    <mergeCell ref="A19:B19"/>
    <mergeCell ref="A41:B41"/>
    <mergeCell ref="A59:B59"/>
    <mergeCell ref="A128:B129"/>
    <mergeCell ref="A3:A5"/>
    <mergeCell ref="A9:A18"/>
    <mergeCell ref="A22:A40"/>
    <mergeCell ref="A44:A58"/>
    <mergeCell ref="A62:A84"/>
    <mergeCell ref="A85:B85"/>
    <mergeCell ref="A112:B112"/>
    <mergeCell ref="A88:A111"/>
    <mergeCell ref="A126:B126"/>
    <mergeCell ref="A115:A125"/>
  </mergeCells>
  <hyperlinks>
    <hyperlink ref="E1" location="Dashboard!A1" display="Click Here to go back to Dashboard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05"/>
  <sheetViews>
    <sheetView topLeftCell="A83" workbookViewId="0">
      <selection activeCell="E1" sqref="E1"/>
    </sheetView>
  </sheetViews>
  <sheetFormatPr defaultRowHeight="14.5" x14ac:dyDescent="0.35"/>
  <cols>
    <col min="1" max="1" width="13.26953125" customWidth="1"/>
    <col min="2" max="2" width="45.7265625" bestFit="1" customWidth="1"/>
    <col min="3" max="3" width="10.54296875" style="19" customWidth="1"/>
    <col min="4" max="4" width="13.81640625" style="19" customWidth="1"/>
  </cols>
  <sheetData>
    <row r="1" spans="1:5" ht="36" customHeight="1" thickBot="1" x14ac:dyDescent="0.4">
      <c r="A1" s="152" t="s">
        <v>41</v>
      </c>
      <c r="B1" s="153"/>
      <c r="C1" s="153"/>
      <c r="D1" s="154"/>
      <c r="E1" s="47" t="s">
        <v>107</v>
      </c>
    </row>
    <row r="2" spans="1:5" ht="29.5" thickBot="1" x14ac:dyDescent="0.4">
      <c r="A2" s="9" t="s">
        <v>0</v>
      </c>
      <c r="B2" s="38" t="s">
        <v>42</v>
      </c>
      <c r="C2" s="39" t="s">
        <v>2</v>
      </c>
      <c r="D2" s="39" t="s">
        <v>3</v>
      </c>
    </row>
    <row r="3" spans="1:5" ht="15" thickBot="1" x14ac:dyDescent="0.4">
      <c r="A3" s="35" t="s">
        <v>4</v>
      </c>
      <c r="B3" s="40" t="s">
        <v>43</v>
      </c>
      <c r="C3" s="3">
        <v>3272</v>
      </c>
      <c r="D3" s="4">
        <v>2789</v>
      </c>
    </row>
    <row r="4" spans="1:5" ht="15" thickBot="1" x14ac:dyDescent="0.4">
      <c r="A4" s="148" t="s">
        <v>8</v>
      </c>
      <c r="B4" s="151"/>
      <c r="C4" s="36">
        <f>SUM(C3:C3)</f>
        <v>3272</v>
      </c>
      <c r="D4" s="37">
        <f>SUM(D3:D3)</f>
        <v>2789</v>
      </c>
    </row>
    <row r="5" spans="1:5" ht="15" thickBot="1" x14ac:dyDescent="0.4">
      <c r="A5" s="25"/>
      <c r="B5" s="26"/>
      <c r="C5" s="27"/>
      <c r="D5" s="28"/>
    </row>
    <row r="6" spans="1:5" ht="29.5" thickBot="1" x14ac:dyDescent="0.4">
      <c r="A6" s="9" t="s">
        <v>0</v>
      </c>
      <c r="B6" s="38" t="s">
        <v>42</v>
      </c>
      <c r="C6" s="39" t="s">
        <v>2</v>
      </c>
      <c r="D6" s="39" t="s">
        <v>3</v>
      </c>
    </row>
    <row r="7" spans="1:5" x14ac:dyDescent="0.35">
      <c r="A7" s="144" t="s">
        <v>9</v>
      </c>
      <c r="B7" s="60" t="s">
        <v>44</v>
      </c>
      <c r="C7" s="61">
        <v>160</v>
      </c>
      <c r="D7" s="62">
        <v>160</v>
      </c>
    </row>
    <row r="8" spans="1:5" x14ac:dyDescent="0.35">
      <c r="A8" s="142"/>
      <c r="B8" s="63" t="s">
        <v>45</v>
      </c>
      <c r="C8" s="59">
        <v>467</v>
      </c>
      <c r="D8" s="64">
        <v>439</v>
      </c>
    </row>
    <row r="9" spans="1:5" x14ac:dyDescent="0.35">
      <c r="A9" s="142"/>
      <c r="B9" s="63" t="s">
        <v>46</v>
      </c>
      <c r="C9" s="59">
        <v>427</v>
      </c>
      <c r="D9" s="64">
        <v>392</v>
      </c>
    </row>
    <row r="10" spans="1:5" x14ac:dyDescent="0.35">
      <c r="A10" s="142"/>
      <c r="B10" s="63" t="s">
        <v>47</v>
      </c>
      <c r="C10" s="59">
        <v>1891</v>
      </c>
      <c r="D10" s="64">
        <v>1770</v>
      </c>
    </row>
    <row r="11" spans="1:5" x14ac:dyDescent="0.35">
      <c r="A11" s="142"/>
      <c r="B11" s="63" t="s">
        <v>48</v>
      </c>
      <c r="C11" s="59">
        <v>25</v>
      </c>
      <c r="D11" s="64">
        <v>23</v>
      </c>
    </row>
    <row r="12" spans="1:5" x14ac:dyDescent="0.35">
      <c r="A12" s="142"/>
      <c r="B12" s="63" t="s">
        <v>49</v>
      </c>
      <c r="C12" s="59">
        <v>21</v>
      </c>
      <c r="D12" s="64">
        <v>20</v>
      </c>
    </row>
    <row r="13" spans="1:5" x14ac:dyDescent="0.35">
      <c r="A13" s="142"/>
      <c r="B13" s="63" t="s">
        <v>50</v>
      </c>
      <c r="C13" s="59">
        <v>559</v>
      </c>
      <c r="D13" s="64">
        <v>516</v>
      </c>
    </row>
    <row r="14" spans="1:5" x14ac:dyDescent="0.35">
      <c r="A14" s="142"/>
      <c r="B14" s="63" t="s">
        <v>51</v>
      </c>
      <c r="C14" s="59">
        <v>2731</v>
      </c>
      <c r="D14" s="64">
        <v>2260</v>
      </c>
    </row>
    <row r="15" spans="1:5" x14ac:dyDescent="0.35">
      <c r="A15" s="142"/>
      <c r="B15" s="63" t="s">
        <v>43</v>
      </c>
      <c r="C15" s="59">
        <v>19357</v>
      </c>
      <c r="D15" s="64">
        <v>17398</v>
      </c>
    </row>
    <row r="16" spans="1:5" x14ac:dyDescent="0.35">
      <c r="A16" s="142"/>
      <c r="B16" s="63" t="s">
        <v>52</v>
      </c>
      <c r="C16" s="59">
        <v>9</v>
      </c>
      <c r="D16" s="64">
        <v>9</v>
      </c>
    </row>
    <row r="17" spans="1:4" ht="15" thickBot="1" x14ac:dyDescent="0.4">
      <c r="A17" s="143"/>
      <c r="B17" s="65" t="s">
        <v>53</v>
      </c>
      <c r="C17" s="66">
        <v>356</v>
      </c>
      <c r="D17" s="67">
        <v>320</v>
      </c>
    </row>
    <row r="18" spans="1:4" ht="15" thickBot="1" x14ac:dyDescent="0.4">
      <c r="A18" s="148" t="s">
        <v>8</v>
      </c>
      <c r="B18" s="151"/>
      <c r="C18" s="36">
        <f>SUM(C7:C17)</f>
        <v>26003</v>
      </c>
      <c r="D18" s="37">
        <f>SUM(D7:D17)</f>
        <v>23307</v>
      </c>
    </row>
    <row r="19" spans="1:4" ht="15" thickBot="1" x14ac:dyDescent="0.4">
      <c r="A19" s="25"/>
      <c r="B19" s="26"/>
      <c r="C19" s="27"/>
      <c r="D19" s="28"/>
    </row>
    <row r="20" spans="1:4" ht="29.5" thickBot="1" x14ac:dyDescent="0.4">
      <c r="A20" s="9" t="s">
        <v>0</v>
      </c>
      <c r="B20" s="38" t="s">
        <v>42</v>
      </c>
      <c r="C20" s="39" t="s">
        <v>2</v>
      </c>
      <c r="D20" s="39" t="s">
        <v>3</v>
      </c>
    </row>
    <row r="21" spans="1:4" x14ac:dyDescent="0.35">
      <c r="A21" s="144" t="s">
        <v>15</v>
      </c>
      <c r="B21" s="60" t="s">
        <v>44</v>
      </c>
      <c r="C21" s="61">
        <v>83</v>
      </c>
      <c r="D21" s="62">
        <v>83</v>
      </c>
    </row>
    <row r="22" spans="1:4" x14ac:dyDescent="0.35">
      <c r="A22" s="142"/>
      <c r="B22" s="63" t="s">
        <v>54</v>
      </c>
      <c r="C22" s="59">
        <v>17</v>
      </c>
      <c r="D22" s="64">
        <v>17</v>
      </c>
    </row>
    <row r="23" spans="1:4" x14ac:dyDescent="0.35">
      <c r="A23" s="142"/>
      <c r="B23" s="63" t="s">
        <v>45</v>
      </c>
      <c r="C23" s="59">
        <v>454</v>
      </c>
      <c r="D23" s="64">
        <v>429</v>
      </c>
    </row>
    <row r="24" spans="1:4" x14ac:dyDescent="0.35">
      <c r="A24" s="142"/>
      <c r="B24" s="63" t="s">
        <v>46</v>
      </c>
      <c r="C24" s="59">
        <v>659</v>
      </c>
      <c r="D24" s="64">
        <v>644</v>
      </c>
    </row>
    <row r="25" spans="1:4" x14ac:dyDescent="0.35">
      <c r="A25" s="142"/>
      <c r="B25" s="63" t="s">
        <v>47</v>
      </c>
      <c r="C25" s="59">
        <v>20164</v>
      </c>
      <c r="D25" s="64">
        <v>19576</v>
      </c>
    </row>
    <row r="26" spans="1:4" x14ac:dyDescent="0.35">
      <c r="A26" s="142"/>
      <c r="B26" s="63" t="s">
        <v>48</v>
      </c>
      <c r="C26" s="59">
        <v>40</v>
      </c>
      <c r="D26" s="64">
        <v>40</v>
      </c>
    </row>
    <row r="27" spans="1:4" x14ac:dyDescent="0.35">
      <c r="A27" s="142"/>
      <c r="B27" s="63" t="s">
        <v>55</v>
      </c>
      <c r="C27" s="59">
        <v>133</v>
      </c>
      <c r="D27" s="64">
        <v>100</v>
      </c>
    </row>
    <row r="28" spans="1:4" x14ac:dyDescent="0.35">
      <c r="A28" s="142"/>
      <c r="B28" s="63" t="s">
        <v>108</v>
      </c>
      <c r="C28" s="59">
        <v>1228</v>
      </c>
      <c r="D28" s="64">
        <v>1094</v>
      </c>
    </row>
    <row r="29" spans="1:4" x14ac:dyDescent="0.35">
      <c r="A29" s="142"/>
      <c r="B29" s="63" t="s">
        <v>57</v>
      </c>
      <c r="C29" s="59">
        <v>40</v>
      </c>
      <c r="D29" s="64">
        <v>40</v>
      </c>
    </row>
    <row r="30" spans="1:4" x14ac:dyDescent="0.35">
      <c r="A30" s="142"/>
      <c r="B30" s="63" t="s">
        <v>49</v>
      </c>
      <c r="C30" s="59">
        <v>324</v>
      </c>
      <c r="D30" s="64">
        <v>315</v>
      </c>
    </row>
    <row r="31" spans="1:4" x14ac:dyDescent="0.35">
      <c r="A31" s="142"/>
      <c r="B31" s="63" t="s">
        <v>58</v>
      </c>
      <c r="C31" s="59">
        <v>40</v>
      </c>
      <c r="D31" s="64">
        <v>40</v>
      </c>
    </row>
    <row r="32" spans="1:4" x14ac:dyDescent="0.35">
      <c r="A32" s="142"/>
      <c r="B32" s="63" t="s">
        <v>59</v>
      </c>
      <c r="C32" s="59">
        <v>40</v>
      </c>
      <c r="D32" s="64">
        <v>40</v>
      </c>
    </row>
    <row r="33" spans="1:4" x14ac:dyDescent="0.35">
      <c r="A33" s="142"/>
      <c r="B33" s="63" t="s">
        <v>50</v>
      </c>
      <c r="C33" s="59">
        <v>566</v>
      </c>
      <c r="D33" s="64">
        <v>518</v>
      </c>
    </row>
    <row r="34" spans="1:4" x14ac:dyDescent="0.35">
      <c r="A34" s="142"/>
      <c r="B34" s="63" t="s">
        <v>51</v>
      </c>
      <c r="C34" s="59">
        <v>4723</v>
      </c>
      <c r="D34" s="64">
        <v>3997</v>
      </c>
    </row>
    <row r="35" spans="1:4" x14ac:dyDescent="0.35">
      <c r="A35" s="142"/>
      <c r="B35" s="63" t="s">
        <v>43</v>
      </c>
      <c r="C35" s="59">
        <v>24367</v>
      </c>
      <c r="D35" s="64">
        <v>21794</v>
      </c>
    </row>
    <row r="36" spans="1:4" x14ac:dyDescent="0.35">
      <c r="A36" s="142"/>
      <c r="B36" s="63" t="s">
        <v>60</v>
      </c>
      <c r="C36" s="59">
        <v>110</v>
      </c>
      <c r="D36" s="64">
        <v>103</v>
      </c>
    </row>
    <row r="37" spans="1:4" x14ac:dyDescent="0.35">
      <c r="A37" s="142"/>
      <c r="B37" s="63" t="s">
        <v>52</v>
      </c>
      <c r="C37" s="59">
        <v>61</v>
      </c>
      <c r="D37" s="64">
        <v>61</v>
      </c>
    </row>
    <row r="38" spans="1:4" x14ac:dyDescent="0.35">
      <c r="A38" s="142"/>
      <c r="B38" s="63" t="s">
        <v>61</v>
      </c>
      <c r="C38" s="59">
        <v>27</v>
      </c>
      <c r="D38" s="64">
        <v>27</v>
      </c>
    </row>
    <row r="39" spans="1:4" x14ac:dyDescent="0.35">
      <c r="A39" s="142"/>
      <c r="B39" s="63" t="s">
        <v>62</v>
      </c>
      <c r="C39" s="59">
        <v>266</v>
      </c>
      <c r="D39" s="64">
        <v>261</v>
      </c>
    </row>
    <row r="40" spans="1:4" x14ac:dyDescent="0.35">
      <c r="A40" s="142"/>
      <c r="B40" s="63" t="s">
        <v>63</v>
      </c>
      <c r="C40" s="59">
        <v>100</v>
      </c>
      <c r="D40" s="64">
        <v>94</v>
      </c>
    </row>
    <row r="41" spans="1:4" ht="15" thickBot="1" x14ac:dyDescent="0.4">
      <c r="A41" s="143"/>
      <c r="B41" s="65" t="s">
        <v>53</v>
      </c>
      <c r="C41" s="66">
        <v>240</v>
      </c>
      <c r="D41" s="67">
        <v>204</v>
      </c>
    </row>
    <row r="42" spans="1:4" ht="15" thickBot="1" x14ac:dyDescent="0.4">
      <c r="A42" s="150" t="s">
        <v>8</v>
      </c>
      <c r="B42" s="151"/>
      <c r="C42" s="36">
        <f>SUM(C21:C41)</f>
        <v>53682</v>
      </c>
      <c r="D42" s="37">
        <f>SUM(D21:D41)</f>
        <v>49477</v>
      </c>
    </row>
    <row r="43" spans="1:4" ht="15" thickBot="1" x14ac:dyDescent="0.4">
      <c r="A43" s="29"/>
      <c r="B43" s="30"/>
      <c r="C43" s="31"/>
      <c r="D43" s="32"/>
    </row>
    <row r="44" spans="1:4" ht="29.5" thickBot="1" x14ac:dyDescent="0.4">
      <c r="A44" s="9" t="s">
        <v>0</v>
      </c>
      <c r="B44" s="38" t="s">
        <v>42</v>
      </c>
      <c r="C44" s="39" t="s">
        <v>2</v>
      </c>
      <c r="D44" s="39" t="s">
        <v>3</v>
      </c>
    </row>
    <row r="45" spans="1:4" x14ac:dyDescent="0.35">
      <c r="A45" s="144" t="s">
        <v>25</v>
      </c>
      <c r="B45" s="60" t="s">
        <v>44</v>
      </c>
      <c r="C45" s="61">
        <v>28</v>
      </c>
      <c r="D45" s="62">
        <v>23</v>
      </c>
    </row>
    <row r="46" spans="1:4" x14ac:dyDescent="0.35">
      <c r="A46" s="142"/>
      <c r="B46" s="63" t="s">
        <v>54</v>
      </c>
      <c r="C46" s="59">
        <v>17</v>
      </c>
      <c r="D46" s="64">
        <v>16</v>
      </c>
    </row>
    <row r="47" spans="1:4" x14ac:dyDescent="0.35">
      <c r="A47" s="142"/>
      <c r="B47" s="63" t="s">
        <v>45</v>
      </c>
      <c r="C47" s="59">
        <v>179</v>
      </c>
      <c r="D47" s="64">
        <v>173</v>
      </c>
    </row>
    <row r="48" spans="1:4" x14ac:dyDescent="0.35">
      <c r="A48" s="142"/>
      <c r="B48" s="63" t="s">
        <v>46</v>
      </c>
      <c r="C48" s="59">
        <v>57</v>
      </c>
      <c r="D48" s="64">
        <v>57</v>
      </c>
    </row>
    <row r="49" spans="1:4" x14ac:dyDescent="0.35">
      <c r="A49" s="142"/>
      <c r="B49" s="63" t="s">
        <v>47</v>
      </c>
      <c r="C49" s="59">
        <v>265398</v>
      </c>
      <c r="D49" s="64">
        <v>262671</v>
      </c>
    </row>
    <row r="50" spans="1:4" x14ac:dyDescent="0.35">
      <c r="A50" s="142"/>
      <c r="B50" s="63" t="s">
        <v>55</v>
      </c>
      <c r="C50" s="59">
        <v>397</v>
      </c>
      <c r="D50" s="64">
        <v>378</v>
      </c>
    </row>
    <row r="51" spans="1:4" x14ac:dyDescent="0.35">
      <c r="A51" s="142"/>
      <c r="B51" s="63" t="s">
        <v>108</v>
      </c>
      <c r="C51" s="59">
        <v>100</v>
      </c>
      <c r="D51" s="64">
        <v>61</v>
      </c>
    </row>
    <row r="52" spans="1:4" x14ac:dyDescent="0.35">
      <c r="A52" s="142"/>
      <c r="B52" s="63" t="s">
        <v>50</v>
      </c>
      <c r="C52" s="59">
        <v>143</v>
      </c>
      <c r="D52" s="64">
        <v>123</v>
      </c>
    </row>
    <row r="53" spans="1:4" x14ac:dyDescent="0.35">
      <c r="A53" s="142"/>
      <c r="B53" s="63" t="s">
        <v>51</v>
      </c>
      <c r="C53" s="59">
        <v>4104</v>
      </c>
      <c r="D53" s="64">
        <v>3605</v>
      </c>
    </row>
    <row r="54" spans="1:4" x14ac:dyDescent="0.35">
      <c r="A54" s="142"/>
      <c r="B54" s="63" t="s">
        <v>43</v>
      </c>
      <c r="C54" s="59">
        <v>21020</v>
      </c>
      <c r="D54" s="64">
        <v>19169</v>
      </c>
    </row>
    <row r="55" spans="1:4" x14ac:dyDescent="0.35">
      <c r="A55" s="142"/>
      <c r="B55" s="63" t="s">
        <v>60</v>
      </c>
      <c r="C55" s="59">
        <v>64</v>
      </c>
      <c r="D55" s="64">
        <v>53</v>
      </c>
    </row>
    <row r="56" spans="1:4" x14ac:dyDescent="0.35">
      <c r="A56" s="142"/>
      <c r="B56" s="63" t="s">
        <v>64</v>
      </c>
      <c r="C56" s="59">
        <v>108</v>
      </c>
      <c r="D56" s="64">
        <v>108</v>
      </c>
    </row>
    <row r="57" spans="1:4" x14ac:dyDescent="0.35">
      <c r="A57" s="142"/>
      <c r="B57" s="63" t="s">
        <v>62</v>
      </c>
      <c r="C57" s="59">
        <v>1676</v>
      </c>
      <c r="D57" s="64">
        <v>1539</v>
      </c>
    </row>
    <row r="58" spans="1:4" ht="15" thickBot="1" x14ac:dyDescent="0.4">
      <c r="A58" s="142"/>
      <c r="B58" s="65" t="s">
        <v>53</v>
      </c>
      <c r="C58" s="66">
        <v>163</v>
      </c>
      <c r="D58" s="67">
        <v>150</v>
      </c>
    </row>
    <row r="59" spans="1:4" ht="15" thickBot="1" x14ac:dyDescent="0.4">
      <c r="A59" s="148" t="s">
        <v>8</v>
      </c>
      <c r="B59" s="151"/>
      <c r="C59" s="36">
        <f>SUM(C45:C58)</f>
        <v>293454</v>
      </c>
      <c r="D59" s="37">
        <f>SUM(D45:D58)</f>
        <v>288126</v>
      </c>
    </row>
    <row r="60" spans="1:4" ht="15" thickBot="1" x14ac:dyDescent="0.4">
      <c r="A60" s="25"/>
      <c r="B60" s="26"/>
      <c r="C60" s="27"/>
      <c r="D60" s="28"/>
    </row>
    <row r="61" spans="1:4" ht="29.5" thickBot="1" x14ac:dyDescent="0.4">
      <c r="A61" s="44" t="s">
        <v>0</v>
      </c>
      <c r="B61" s="77" t="s">
        <v>42</v>
      </c>
      <c r="C61" s="57" t="s">
        <v>2</v>
      </c>
      <c r="D61" s="58" t="s">
        <v>3</v>
      </c>
    </row>
    <row r="62" spans="1:4" x14ac:dyDescent="0.35">
      <c r="A62" s="144" t="s">
        <v>37</v>
      </c>
      <c r="B62" s="5" t="s">
        <v>44</v>
      </c>
      <c r="C62" s="61">
        <v>22</v>
      </c>
      <c r="D62" s="62">
        <v>22</v>
      </c>
    </row>
    <row r="63" spans="1:4" x14ac:dyDescent="0.35">
      <c r="A63" s="142"/>
      <c r="B63" s="8" t="s">
        <v>45</v>
      </c>
      <c r="C63" s="59">
        <v>79</v>
      </c>
      <c r="D63" s="64">
        <v>78</v>
      </c>
    </row>
    <row r="64" spans="1:4" x14ac:dyDescent="0.35">
      <c r="A64" s="142"/>
      <c r="B64" s="8" t="s">
        <v>46</v>
      </c>
      <c r="C64" s="59">
        <v>55</v>
      </c>
      <c r="D64" s="64">
        <v>29</v>
      </c>
    </row>
    <row r="65" spans="1:4" x14ac:dyDescent="0.35">
      <c r="A65" s="142"/>
      <c r="B65" s="8" t="s">
        <v>47</v>
      </c>
      <c r="C65" s="59">
        <v>108692</v>
      </c>
      <c r="D65" s="64">
        <v>107202</v>
      </c>
    </row>
    <row r="66" spans="1:4" x14ac:dyDescent="0.35">
      <c r="A66" s="142"/>
      <c r="B66" s="8" t="s">
        <v>55</v>
      </c>
      <c r="C66" s="59">
        <v>297</v>
      </c>
      <c r="D66" s="64">
        <v>278</v>
      </c>
    </row>
    <row r="67" spans="1:4" x14ac:dyDescent="0.35">
      <c r="A67" s="142"/>
      <c r="B67" s="8" t="s">
        <v>56</v>
      </c>
      <c r="C67" s="59">
        <v>60</v>
      </c>
      <c r="D67" s="64">
        <v>60</v>
      </c>
    </row>
    <row r="68" spans="1:4" x14ac:dyDescent="0.35">
      <c r="A68" s="142"/>
      <c r="B68" s="8" t="s">
        <v>51</v>
      </c>
      <c r="C68" s="59">
        <v>2172</v>
      </c>
      <c r="D68" s="64">
        <v>1982</v>
      </c>
    </row>
    <row r="69" spans="1:4" x14ac:dyDescent="0.35">
      <c r="A69" s="142"/>
      <c r="B69" s="8" t="s">
        <v>43</v>
      </c>
      <c r="C69" s="59">
        <v>9123</v>
      </c>
      <c r="D69" s="64">
        <v>8579</v>
      </c>
    </row>
    <row r="70" spans="1:4" x14ac:dyDescent="0.35">
      <c r="A70" s="142"/>
      <c r="B70" s="8" t="s">
        <v>64</v>
      </c>
      <c r="C70" s="59">
        <v>198</v>
      </c>
      <c r="D70" s="64">
        <v>192</v>
      </c>
    </row>
    <row r="71" spans="1:4" x14ac:dyDescent="0.35">
      <c r="A71" s="142"/>
      <c r="B71" s="8" t="s">
        <v>65</v>
      </c>
      <c r="C71" s="59">
        <v>70</v>
      </c>
      <c r="D71" s="64">
        <v>65</v>
      </c>
    </row>
    <row r="72" spans="1:4" x14ac:dyDescent="0.35">
      <c r="A72" s="142"/>
      <c r="B72" s="8" t="s">
        <v>62</v>
      </c>
      <c r="C72" s="59">
        <v>991</v>
      </c>
      <c r="D72" s="64">
        <v>965</v>
      </c>
    </row>
    <row r="73" spans="1:4" ht="15" thickBot="1" x14ac:dyDescent="0.4">
      <c r="A73" s="143"/>
      <c r="B73" s="7" t="s">
        <v>63</v>
      </c>
      <c r="C73" s="66">
        <v>25</v>
      </c>
      <c r="D73" s="67">
        <v>25</v>
      </c>
    </row>
    <row r="74" spans="1:4" ht="15" thickBot="1" x14ac:dyDescent="0.4">
      <c r="A74" s="150" t="s">
        <v>8</v>
      </c>
      <c r="B74" s="151"/>
      <c r="C74" s="48">
        <f>SUM(C62:C73)</f>
        <v>121784</v>
      </c>
      <c r="D74" s="49">
        <f>SUM(D62:D73)</f>
        <v>119477</v>
      </c>
    </row>
    <row r="75" spans="1:4" ht="15" thickBot="1" x14ac:dyDescent="0.4">
      <c r="A75" s="29"/>
      <c r="B75" s="54"/>
      <c r="C75" s="55"/>
      <c r="D75" s="56"/>
    </row>
    <row r="76" spans="1:4" ht="29.5" thickBot="1" x14ac:dyDescent="0.4">
      <c r="A76" s="68" t="s">
        <v>0</v>
      </c>
      <c r="B76" s="69" t="s">
        <v>42</v>
      </c>
      <c r="C76" s="57" t="s">
        <v>2</v>
      </c>
      <c r="D76" s="58" t="s">
        <v>3</v>
      </c>
    </row>
    <row r="77" spans="1:4" x14ac:dyDescent="0.35">
      <c r="A77" s="144" t="s">
        <v>38</v>
      </c>
      <c r="B77" s="60" t="s">
        <v>45</v>
      </c>
      <c r="C77" s="105">
        <v>81</v>
      </c>
      <c r="D77" s="106">
        <v>78</v>
      </c>
    </row>
    <row r="78" spans="1:4" x14ac:dyDescent="0.35">
      <c r="A78" s="142"/>
      <c r="B78" s="63" t="s">
        <v>46</v>
      </c>
      <c r="C78" s="104">
        <v>74</v>
      </c>
      <c r="D78" s="107">
        <v>58</v>
      </c>
    </row>
    <row r="79" spans="1:4" x14ac:dyDescent="0.35">
      <c r="A79" s="142"/>
      <c r="B79" s="63" t="s">
        <v>47</v>
      </c>
      <c r="C79" s="104">
        <v>9978</v>
      </c>
      <c r="D79" s="107">
        <v>9633</v>
      </c>
    </row>
    <row r="80" spans="1:4" x14ac:dyDescent="0.35">
      <c r="A80" s="142"/>
      <c r="B80" s="63" t="s">
        <v>55</v>
      </c>
      <c r="C80" s="104">
        <v>331</v>
      </c>
      <c r="D80" s="107">
        <v>308</v>
      </c>
    </row>
    <row r="81" spans="1:4" x14ac:dyDescent="0.35">
      <c r="A81" s="142"/>
      <c r="B81" s="63" t="s">
        <v>108</v>
      </c>
      <c r="C81" s="104">
        <v>244</v>
      </c>
      <c r="D81" s="107">
        <v>227</v>
      </c>
    </row>
    <row r="82" spans="1:4" x14ac:dyDescent="0.35">
      <c r="A82" s="142"/>
      <c r="B82" s="63" t="s">
        <v>51</v>
      </c>
      <c r="C82" s="104">
        <v>1067</v>
      </c>
      <c r="D82" s="107">
        <v>944</v>
      </c>
    </row>
    <row r="83" spans="1:4" x14ac:dyDescent="0.35">
      <c r="A83" s="142"/>
      <c r="B83" s="63" t="s">
        <v>43</v>
      </c>
      <c r="C83" s="104">
        <v>7160</v>
      </c>
      <c r="D83" s="107">
        <v>6685</v>
      </c>
    </row>
    <row r="84" spans="1:4" x14ac:dyDescent="0.35">
      <c r="A84" s="142"/>
      <c r="B84" s="63" t="s">
        <v>129</v>
      </c>
      <c r="C84" s="104">
        <v>195</v>
      </c>
      <c r="D84" s="107">
        <v>136</v>
      </c>
    </row>
    <row r="85" spans="1:4" x14ac:dyDescent="0.35">
      <c r="A85" s="142"/>
      <c r="B85" s="63" t="s">
        <v>60</v>
      </c>
      <c r="C85" s="104">
        <v>30</v>
      </c>
      <c r="D85" s="107">
        <v>24</v>
      </c>
    </row>
    <row r="86" spans="1:4" x14ac:dyDescent="0.35">
      <c r="A86" s="142"/>
      <c r="B86" s="63" t="s">
        <v>62</v>
      </c>
      <c r="C86" s="104">
        <v>751</v>
      </c>
      <c r="D86" s="107">
        <v>749</v>
      </c>
    </row>
    <row r="87" spans="1:4" x14ac:dyDescent="0.35">
      <c r="A87" s="142"/>
      <c r="B87" s="63" t="s">
        <v>63</v>
      </c>
      <c r="C87" s="104">
        <v>50</v>
      </c>
      <c r="D87" s="107">
        <v>47</v>
      </c>
    </row>
    <row r="88" spans="1:4" ht="15" thickBot="1" x14ac:dyDescent="0.4">
      <c r="A88" s="143"/>
      <c r="B88" s="65" t="s">
        <v>53</v>
      </c>
      <c r="C88" s="108">
        <v>24</v>
      </c>
      <c r="D88" s="109">
        <v>24</v>
      </c>
    </row>
    <row r="89" spans="1:4" ht="15" thickBot="1" x14ac:dyDescent="0.4">
      <c r="A89" s="148" t="s">
        <v>8</v>
      </c>
      <c r="B89" s="155"/>
      <c r="C89" s="111">
        <f>SUM(C77:C88)</f>
        <v>19985</v>
      </c>
      <c r="D89" s="112">
        <f>SUM(D77:D88)</f>
        <v>18913</v>
      </c>
    </row>
    <row r="90" spans="1:4" ht="15" thickBot="1" x14ac:dyDescent="0.4">
      <c r="A90" s="25"/>
      <c r="B90" s="26"/>
      <c r="C90" s="116"/>
      <c r="D90" s="117"/>
    </row>
    <row r="91" spans="1:4" ht="29.5" thickBot="1" x14ac:dyDescent="0.4">
      <c r="A91" s="115" t="s">
        <v>0</v>
      </c>
      <c r="B91" s="113" t="s">
        <v>42</v>
      </c>
      <c r="C91" s="39" t="s">
        <v>2</v>
      </c>
      <c r="D91" s="114" t="s">
        <v>3</v>
      </c>
    </row>
    <row r="92" spans="1:4" x14ac:dyDescent="0.35">
      <c r="A92" s="144" t="s">
        <v>162</v>
      </c>
      <c r="B92" s="60" t="s">
        <v>173</v>
      </c>
      <c r="C92" s="105">
        <v>60</v>
      </c>
      <c r="D92" s="106">
        <v>59</v>
      </c>
    </row>
    <row r="93" spans="1:4" x14ac:dyDescent="0.35">
      <c r="A93" s="142"/>
      <c r="B93" s="63" t="s">
        <v>174</v>
      </c>
      <c r="C93" s="104">
        <v>49</v>
      </c>
      <c r="D93" s="107">
        <v>25</v>
      </c>
    </row>
    <row r="94" spans="1:4" x14ac:dyDescent="0.35">
      <c r="A94" s="142"/>
      <c r="B94" s="63" t="s">
        <v>47</v>
      </c>
      <c r="C94" s="104">
        <v>1258</v>
      </c>
      <c r="D94" s="107">
        <v>1258</v>
      </c>
    </row>
    <row r="95" spans="1:4" x14ac:dyDescent="0.35">
      <c r="A95" s="142"/>
      <c r="B95" s="123" t="s">
        <v>169</v>
      </c>
      <c r="C95" s="124">
        <v>20</v>
      </c>
      <c r="D95" s="125">
        <v>20</v>
      </c>
    </row>
    <row r="96" spans="1:4" x14ac:dyDescent="0.35">
      <c r="A96" s="142"/>
      <c r="B96" s="123" t="s">
        <v>108</v>
      </c>
      <c r="C96" s="124">
        <v>70</v>
      </c>
      <c r="D96" s="125">
        <v>64</v>
      </c>
    </row>
    <row r="97" spans="1:4" x14ac:dyDescent="0.35">
      <c r="A97" s="142"/>
      <c r="B97" s="123" t="s">
        <v>51</v>
      </c>
      <c r="C97" s="124">
        <v>110</v>
      </c>
      <c r="D97" s="125">
        <v>52</v>
      </c>
    </row>
    <row r="98" spans="1:4" x14ac:dyDescent="0.35">
      <c r="A98" s="142"/>
      <c r="B98" s="123" t="s">
        <v>43</v>
      </c>
      <c r="C98" s="124">
        <v>1070</v>
      </c>
      <c r="D98" s="125">
        <v>999</v>
      </c>
    </row>
    <row r="99" spans="1:4" x14ac:dyDescent="0.35">
      <c r="A99" s="142"/>
      <c r="B99" s="123" t="s">
        <v>129</v>
      </c>
      <c r="C99" s="124">
        <v>171</v>
      </c>
      <c r="D99" s="125">
        <v>148</v>
      </c>
    </row>
    <row r="100" spans="1:4" x14ac:dyDescent="0.35">
      <c r="A100" s="142"/>
      <c r="B100" s="123" t="s">
        <v>175</v>
      </c>
      <c r="C100" s="124">
        <v>35</v>
      </c>
      <c r="D100" s="125">
        <v>34</v>
      </c>
    </row>
    <row r="101" spans="1:4" ht="15" thickBot="1" x14ac:dyDescent="0.4">
      <c r="A101" s="143"/>
      <c r="B101" s="65" t="s">
        <v>176</v>
      </c>
      <c r="C101" s="108">
        <v>27</v>
      </c>
      <c r="D101" s="109">
        <v>8</v>
      </c>
    </row>
    <row r="102" spans="1:4" ht="15" thickBot="1" x14ac:dyDescent="0.4">
      <c r="A102" s="148" t="s">
        <v>8</v>
      </c>
      <c r="B102" s="151"/>
      <c r="C102" s="48">
        <f>SUM(C92:C101)</f>
        <v>2870</v>
      </c>
      <c r="D102" s="48">
        <f>SUM(D92:D101)</f>
        <v>2667</v>
      </c>
    </row>
    <row r="103" spans="1:4" ht="15" thickBot="1" x14ac:dyDescent="0.4">
      <c r="A103" s="10"/>
      <c r="B103" s="11"/>
      <c r="C103" s="16"/>
      <c r="D103" s="23"/>
    </row>
    <row r="104" spans="1:4" ht="29" x14ac:dyDescent="0.35">
      <c r="A104" s="138" t="s">
        <v>40</v>
      </c>
      <c r="B104" s="139"/>
      <c r="C104" s="17" t="s">
        <v>2</v>
      </c>
      <c r="D104" s="12" t="s">
        <v>3</v>
      </c>
    </row>
    <row r="105" spans="1:4" ht="15" thickBot="1" x14ac:dyDescent="0.4">
      <c r="A105" s="140"/>
      <c r="B105" s="141"/>
      <c r="C105" s="18">
        <f>C102+C89+C74+C59+C42+C18+C4</f>
        <v>521050</v>
      </c>
      <c r="D105" s="24">
        <f>D102+D89+D74+D59+D42+D18+D4</f>
        <v>504756</v>
      </c>
    </row>
  </sheetData>
  <mergeCells count="15">
    <mergeCell ref="A1:D1"/>
    <mergeCell ref="A4:B4"/>
    <mergeCell ref="A7:A17"/>
    <mergeCell ref="A18:B18"/>
    <mergeCell ref="A21:A41"/>
    <mergeCell ref="A104:B105"/>
    <mergeCell ref="A42:B42"/>
    <mergeCell ref="A45:A58"/>
    <mergeCell ref="A59:B59"/>
    <mergeCell ref="A62:A73"/>
    <mergeCell ref="A74:B74"/>
    <mergeCell ref="A89:B89"/>
    <mergeCell ref="A77:A88"/>
    <mergeCell ref="A102:B102"/>
    <mergeCell ref="A92:A101"/>
  </mergeCells>
  <hyperlinks>
    <hyperlink ref="E1" location="Dashboard!A1" display="Click Here to go back to Dashboard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199"/>
  <sheetViews>
    <sheetView topLeftCell="A176" workbookViewId="0">
      <selection activeCell="B202" sqref="B202"/>
    </sheetView>
  </sheetViews>
  <sheetFormatPr defaultRowHeight="14.5" x14ac:dyDescent="0.35"/>
  <cols>
    <col min="1" max="1" width="13.26953125" customWidth="1"/>
    <col min="2" max="2" width="45.7265625" customWidth="1"/>
    <col min="3" max="3" width="10.54296875" style="19" customWidth="1"/>
    <col min="4" max="4" width="13.81640625" style="19" customWidth="1"/>
  </cols>
  <sheetData>
    <row r="1" spans="1:5" ht="36" customHeight="1" thickBot="1" x14ac:dyDescent="0.5">
      <c r="A1" s="156" t="s">
        <v>66</v>
      </c>
      <c r="B1" s="157"/>
      <c r="C1" s="157"/>
      <c r="D1" s="158"/>
      <c r="E1" s="47" t="s">
        <v>107</v>
      </c>
    </row>
    <row r="2" spans="1:5" ht="29.5" thickBot="1" x14ac:dyDescent="0.4">
      <c r="A2" s="42" t="s">
        <v>0</v>
      </c>
      <c r="B2" s="44" t="s">
        <v>67</v>
      </c>
      <c r="C2" s="45" t="s">
        <v>2</v>
      </c>
      <c r="D2" s="46" t="s">
        <v>3</v>
      </c>
    </row>
    <row r="3" spans="1:5" x14ac:dyDescent="0.35">
      <c r="A3" s="145" t="s">
        <v>4</v>
      </c>
      <c r="B3" s="2" t="s">
        <v>68</v>
      </c>
      <c r="C3" s="43">
        <v>123</v>
      </c>
      <c r="D3" s="43">
        <v>104</v>
      </c>
    </row>
    <row r="4" spans="1:5" x14ac:dyDescent="0.35">
      <c r="A4" s="146"/>
      <c r="B4" s="1" t="s">
        <v>69</v>
      </c>
      <c r="C4" s="41">
        <v>61</v>
      </c>
      <c r="D4" s="41">
        <v>55</v>
      </c>
    </row>
    <row r="5" spans="1:5" x14ac:dyDescent="0.35">
      <c r="A5" s="146"/>
      <c r="B5" s="1" t="s">
        <v>70</v>
      </c>
      <c r="C5" s="41">
        <v>35</v>
      </c>
      <c r="D5" s="41">
        <v>35</v>
      </c>
    </row>
    <row r="6" spans="1:5" x14ac:dyDescent="0.35">
      <c r="A6" s="146"/>
      <c r="B6" s="1" t="s">
        <v>71</v>
      </c>
      <c r="C6" s="41">
        <v>277</v>
      </c>
      <c r="D6" s="41">
        <v>242</v>
      </c>
    </row>
    <row r="7" spans="1:5" x14ac:dyDescent="0.35">
      <c r="A7" s="146"/>
      <c r="B7" s="1" t="s">
        <v>72</v>
      </c>
      <c r="C7" s="41">
        <v>28</v>
      </c>
      <c r="D7" s="41">
        <v>28</v>
      </c>
    </row>
    <row r="8" spans="1:5" x14ac:dyDescent="0.35">
      <c r="A8" s="146"/>
      <c r="B8" s="1" t="s">
        <v>73</v>
      </c>
      <c r="C8" s="41">
        <v>120</v>
      </c>
      <c r="D8" s="41">
        <v>120</v>
      </c>
    </row>
    <row r="9" spans="1:5" x14ac:dyDescent="0.35">
      <c r="A9" s="146"/>
      <c r="B9" s="1" t="s">
        <v>74</v>
      </c>
      <c r="C9" s="41">
        <v>126</v>
      </c>
      <c r="D9" s="41">
        <v>110</v>
      </c>
    </row>
    <row r="10" spans="1:5" x14ac:dyDescent="0.35">
      <c r="A10" s="146"/>
      <c r="B10" s="1" t="s">
        <v>75</v>
      </c>
      <c r="C10" s="41">
        <v>30</v>
      </c>
      <c r="D10" s="41">
        <v>17</v>
      </c>
    </row>
    <row r="11" spans="1:5" x14ac:dyDescent="0.35">
      <c r="A11" s="146"/>
      <c r="B11" s="1" t="s">
        <v>76</v>
      </c>
      <c r="C11" s="41">
        <v>240</v>
      </c>
      <c r="D11" s="41">
        <v>227</v>
      </c>
    </row>
    <row r="12" spans="1:5" x14ac:dyDescent="0.35">
      <c r="A12" s="146"/>
      <c r="B12" s="1" t="s">
        <v>77</v>
      </c>
      <c r="C12" s="41">
        <v>117</v>
      </c>
      <c r="D12" s="41">
        <v>114</v>
      </c>
    </row>
    <row r="13" spans="1:5" x14ac:dyDescent="0.35">
      <c r="A13" s="146"/>
      <c r="B13" s="1" t="s">
        <v>78</v>
      </c>
      <c r="C13" s="41">
        <v>80</v>
      </c>
      <c r="D13" s="41">
        <v>72</v>
      </c>
    </row>
    <row r="14" spans="1:5" x14ac:dyDescent="0.35">
      <c r="A14" s="146"/>
      <c r="B14" s="1" t="s">
        <v>79</v>
      </c>
      <c r="C14" s="41">
        <v>109</v>
      </c>
      <c r="D14" s="41">
        <v>94</v>
      </c>
    </row>
    <row r="15" spans="1:5" x14ac:dyDescent="0.35">
      <c r="A15" s="146"/>
      <c r="B15" s="1" t="s">
        <v>80</v>
      </c>
      <c r="C15" s="41">
        <v>30</v>
      </c>
      <c r="D15" s="41">
        <v>30</v>
      </c>
    </row>
    <row r="16" spans="1:5" x14ac:dyDescent="0.35">
      <c r="A16" s="146"/>
      <c r="B16" s="1" t="s">
        <v>81</v>
      </c>
      <c r="C16" s="41">
        <v>518</v>
      </c>
      <c r="D16" s="41">
        <v>388</v>
      </c>
    </row>
    <row r="17" spans="1:4" x14ac:dyDescent="0.35">
      <c r="A17" s="146"/>
      <c r="B17" s="1" t="s">
        <v>82</v>
      </c>
      <c r="C17" s="41">
        <v>32</v>
      </c>
      <c r="D17" s="41">
        <v>26</v>
      </c>
    </row>
    <row r="18" spans="1:4" x14ac:dyDescent="0.35">
      <c r="A18" s="146"/>
      <c r="B18" s="1" t="s">
        <v>83</v>
      </c>
      <c r="C18" s="41">
        <v>465</v>
      </c>
      <c r="D18" s="41">
        <v>392</v>
      </c>
    </row>
    <row r="19" spans="1:4" x14ac:dyDescent="0.35">
      <c r="A19" s="146"/>
      <c r="B19" s="1" t="s">
        <v>84</v>
      </c>
      <c r="C19" s="41">
        <v>279</v>
      </c>
      <c r="D19" s="41">
        <v>201</v>
      </c>
    </row>
    <row r="20" spans="1:4" x14ac:dyDescent="0.35">
      <c r="A20" s="146"/>
      <c r="B20" s="1" t="s">
        <v>85</v>
      </c>
      <c r="C20" s="41">
        <v>184</v>
      </c>
      <c r="D20" s="41">
        <v>147</v>
      </c>
    </row>
    <row r="21" spans="1:4" x14ac:dyDescent="0.35">
      <c r="A21" s="146"/>
      <c r="B21" s="1" t="s">
        <v>86</v>
      </c>
      <c r="C21" s="41">
        <v>326</v>
      </c>
      <c r="D21" s="41">
        <v>305</v>
      </c>
    </row>
    <row r="22" spans="1:4" x14ac:dyDescent="0.35">
      <c r="A22" s="146"/>
      <c r="B22" s="1" t="s">
        <v>87</v>
      </c>
      <c r="C22" s="41">
        <v>30</v>
      </c>
      <c r="D22" s="41">
        <v>22</v>
      </c>
    </row>
    <row r="23" spans="1:4" ht="15" thickBot="1" x14ac:dyDescent="0.4">
      <c r="A23" s="146"/>
      <c r="B23" s="1" t="s">
        <v>88</v>
      </c>
      <c r="C23" s="41">
        <v>62</v>
      </c>
      <c r="D23" s="41">
        <v>60</v>
      </c>
    </row>
    <row r="24" spans="1:4" ht="15" thickBot="1" x14ac:dyDescent="0.4">
      <c r="A24" s="148" t="s">
        <v>8</v>
      </c>
      <c r="B24" s="151"/>
      <c r="C24" s="36">
        <f>SUM(C3:C23)</f>
        <v>3272</v>
      </c>
      <c r="D24" s="36">
        <f>SUM(D3:D23)</f>
        <v>2789</v>
      </c>
    </row>
    <row r="25" spans="1:4" ht="15" thickBot="1" x14ac:dyDescent="0.4">
      <c r="A25" s="25"/>
      <c r="B25" s="26"/>
      <c r="C25" s="27"/>
      <c r="D25" s="28"/>
    </row>
    <row r="26" spans="1:4" ht="29.5" thickBot="1" x14ac:dyDescent="0.4">
      <c r="A26" s="9" t="s">
        <v>0</v>
      </c>
      <c r="B26" s="38" t="s">
        <v>67</v>
      </c>
      <c r="C26" s="39" t="s">
        <v>2</v>
      </c>
      <c r="D26" s="39" t="s">
        <v>3</v>
      </c>
    </row>
    <row r="27" spans="1:4" x14ac:dyDescent="0.35">
      <c r="A27" s="144" t="s">
        <v>9</v>
      </c>
      <c r="B27" s="60" t="s">
        <v>68</v>
      </c>
      <c r="C27" s="61">
        <v>1257</v>
      </c>
      <c r="D27" s="62">
        <v>1130</v>
      </c>
    </row>
    <row r="28" spans="1:4" x14ac:dyDescent="0.35">
      <c r="A28" s="142"/>
      <c r="B28" s="63" t="s">
        <v>89</v>
      </c>
      <c r="C28" s="59">
        <v>127</v>
      </c>
      <c r="D28" s="64">
        <v>74</v>
      </c>
    </row>
    <row r="29" spans="1:4" x14ac:dyDescent="0.35">
      <c r="A29" s="142"/>
      <c r="B29" s="63" t="s">
        <v>69</v>
      </c>
      <c r="C29" s="59">
        <v>302</v>
      </c>
      <c r="D29" s="64">
        <v>255</v>
      </c>
    </row>
    <row r="30" spans="1:4" x14ac:dyDescent="0.35">
      <c r="A30" s="142"/>
      <c r="B30" s="63" t="s">
        <v>70</v>
      </c>
      <c r="C30" s="59">
        <v>631</v>
      </c>
      <c r="D30" s="64">
        <v>613</v>
      </c>
    </row>
    <row r="31" spans="1:4" x14ac:dyDescent="0.35">
      <c r="A31" s="142"/>
      <c r="B31" s="63" t="s">
        <v>71</v>
      </c>
      <c r="C31" s="59">
        <v>468</v>
      </c>
      <c r="D31" s="64">
        <v>429</v>
      </c>
    </row>
    <row r="32" spans="1:4" x14ac:dyDescent="0.35">
      <c r="A32" s="142"/>
      <c r="B32" s="63" t="s">
        <v>90</v>
      </c>
      <c r="C32" s="59">
        <v>1387</v>
      </c>
      <c r="D32" s="64">
        <v>1254</v>
      </c>
    </row>
    <row r="33" spans="1:4" x14ac:dyDescent="0.35">
      <c r="A33" s="142"/>
      <c r="B33" s="63" t="s">
        <v>72</v>
      </c>
      <c r="C33" s="59">
        <v>29</v>
      </c>
      <c r="D33" s="64">
        <v>29</v>
      </c>
    </row>
    <row r="34" spans="1:4" x14ac:dyDescent="0.35">
      <c r="A34" s="142"/>
      <c r="B34" s="63" t="s">
        <v>73</v>
      </c>
      <c r="C34" s="59">
        <v>1510</v>
      </c>
      <c r="D34" s="64">
        <v>1321</v>
      </c>
    </row>
    <row r="35" spans="1:4" x14ac:dyDescent="0.35">
      <c r="A35" s="142"/>
      <c r="B35" s="63" t="s">
        <v>74</v>
      </c>
      <c r="C35" s="59">
        <v>839</v>
      </c>
      <c r="D35" s="64">
        <v>792</v>
      </c>
    </row>
    <row r="36" spans="1:4" x14ac:dyDescent="0.35">
      <c r="A36" s="142"/>
      <c r="B36" s="63" t="s">
        <v>91</v>
      </c>
      <c r="C36" s="59">
        <v>65</v>
      </c>
      <c r="D36" s="64">
        <v>63</v>
      </c>
    </row>
    <row r="37" spans="1:4" x14ac:dyDescent="0.35">
      <c r="A37" s="142"/>
      <c r="B37" s="63" t="s">
        <v>75</v>
      </c>
      <c r="C37" s="59">
        <v>347</v>
      </c>
      <c r="D37" s="64">
        <v>289</v>
      </c>
    </row>
    <row r="38" spans="1:4" x14ac:dyDescent="0.35">
      <c r="A38" s="142"/>
      <c r="B38" s="63" t="s">
        <v>76</v>
      </c>
      <c r="C38" s="59">
        <v>1054</v>
      </c>
      <c r="D38" s="64">
        <v>987</v>
      </c>
    </row>
    <row r="39" spans="1:4" x14ac:dyDescent="0.35">
      <c r="A39" s="142"/>
      <c r="B39" s="63" t="s">
        <v>77</v>
      </c>
      <c r="C39" s="59">
        <v>371</v>
      </c>
      <c r="D39" s="64">
        <v>358</v>
      </c>
    </row>
    <row r="40" spans="1:4" x14ac:dyDescent="0.35">
      <c r="A40" s="142"/>
      <c r="B40" s="63" t="s">
        <v>78</v>
      </c>
      <c r="C40" s="59">
        <v>2919</v>
      </c>
      <c r="D40" s="64">
        <v>2643</v>
      </c>
    </row>
    <row r="41" spans="1:4" x14ac:dyDescent="0.35">
      <c r="A41" s="142"/>
      <c r="B41" s="63" t="s">
        <v>79</v>
      </c>
      <c r="C41" s="59">
        <v>1715</v>
      </c>
      <c r="D41" s="64">
        <v>1614</v>
      </c>
    </row>
    <row r="42" spans="1:4" x14ac:dyDescent="0.35">
      <c r="A42" s="142"/>
      <c r="B42" s="63" t="s">
        <v>80</v>
      </c>
      <c r="C42" s="59">
        <v>120</v>
      </c>
      <c r="D42" s="64">
        <v>112</v>
      </c>
    </row>
    <row r="43" spans="1:4" x14ac:dyDescent="0.35">
      <c r="A43" s="142"/>
      <c r="B43" s="63" t="s">
        <v>81</v>
      </c>
      <c r="C43" s="59">
        <v>1417</v>
      </c>
      <c r="D43" s="64">
        <v>1232</v>
      </c>
    </row>
    <row r="44" spans="1:4" x14ac:dyDescent="0.35">
      <c r="A44" s="142"/>
      <c r="B44" s="63" t="s">
        <v>82</v>
      </c>
      <c r="C44" s="59">
        <v>54</v>
      </c>
      <c r="D44" s="64">
        <v>54</v>
      </c>
    </row>
    <row r="45" spans="1:4" x14ac:dyDescent="0.35">
      <c r="A45" s="142"/>
      <c r="B45" s="63" t="s">
        <v>83</v>
      </c>
      <c r="C45" s="59">
        <v>1422</v>
      </c>
      <c r="D45" s="64">
        <v>1340</v>
      </c>
    </row>
    <row r="46" spans="1:4" x14ac:dyDescent="0.35">
      <c r="A46" s="142"/>
      <c r="B46" s="63" t="s">
        <v>84</v>
      </c>
      <c r="C46" s="59">
        <v>1392</v>
      </c>
      <c r="D46" s="64">
        <v>1117</v>
      </c>
    </row>
    <row r="47" spans="1:4" x14ac:dyDescent="0.35">
      <c r="A47" s="142"/>
      <c r="B47" s="63" t="s">
        <v>85</v>
      </c>
      <c r="C47" s="59">
        <v>921</v>
      </c>
      <c r="D47" s="64">
        <v>828</v>
      </c>
    </row>
    <row r="48" spans="1:4" x14ac:dyDescent="0.35">
      <c r="A48" s="142"/>
      <c r="B48" s="63" t="s">
        <v>92</v>
      </c>
      <c r="C48" s="59">
        <v>28</v>
      </c>
      <c r="D48" s="64">
        <v>28</v>
      </c>
    </row>
    <row r="49" spans="1:4" x14ac:dyDescent="0.35">
      <c r="A49" s="142"/>
      <c r="B49" s="63" t="s">
        <v>86</v>
      </c>
      <c r="C49" s="59">
        <v>6054</v>
      </c>
      <c r="D49" s="64">
        <v>5391</v>
      </c>
    </row>
    <row r="50" spans="1:4" x14ac:dyDescent="0.35">
      <c r="A50" s="142"/>
      <c r="B50" s="63" t="s">
        <v>87</v>
      </c>
      <c r="C50" s="59">
        <v>319</v>
      </c>
      <c r="D50" s="64">
        <v>249</v>
      </c>
    </row>
    <row r="51" spans="1:4" ht="15" thickBot="1" x14ac:dyDescent="0.4">
      <c r="A51" s="143"/>
      <c r="B51" s="65" t="s">
        <v>88</v>
      </c>
      <c r="C51" s="66">
        <v>1255</v>
      </c>
      <c r="D51" s="67">
        <v>1105</v>
      </c>
    </row>
    <row r="52" spans="1:4" ht="15" thickBot="1" x14ac:dyDescent="0.4">
      <c r="A52" s="148" t="s">
        <v>8</v>
      </c>
      <c r="B52" s="151"/>
      <c r="C52" s="36">
        <f>SUM(C27:C51)</f>
        <v>26003</v>
      </c>
      <c r="D52" s="36">
        <f>SUM(D27:D51)</f>
        <v>23307</v>
      </c>
    </row>
    <row r="53" spans="1:4" ht="15" thickBot="1" x14ac:dyDescent="0.4">
      <c r="A53" s="25"/>
      <c r="B53" s="26"/>
      <c r="C53" s="27"/>
      <c r="D53" s="28"/>
    </row>
    <row r="54" spans="1:4" ht="29.5" thickBot="1" x14ac:dyDescent="0.4">
      <c r="A54" s="9" t="s">
        <v>0</v>
      </c>
      <c r="B54" s="38" t="s">
        <v>67</v>
      </c>
      <c r="C54" s="39" t="s">
        <v>2</v>
      </c>
      <c r="D54" s="39" t="s">
        <v>3</v>
      </c>
    </row>
    <row r="55" spans="1:4" x14ac:dyDescent="0.35">
      <c r="A55" s="144" t="s">
        <v>15</v>
      </c>
      <c r="B55" s="60" t="s">
        <v>68</v>
      </c>
      <c r="C55" s="61">
        <v>3109</v>
      </c>
      <c r="D55" s="62">
        <v>2866</v>
      </c>
    </row>
    <row r="56" spans="1:4" x14ac:dyDescent="0.35">
      <c r="A56" s="142"/>
      <c r="B56" s="63" t="s">
        <v>69</v>
      </c>
      <c r="C56" s="59">
        <v>3671</v>
      </c>
      <c r="D56" s="64">
        <v>3644</v>
      </c>
    </row>
    <row r="57" spans="1:4" x14ac:dyDescent="0.35">
      <c r="A57" s="142"/>
      <c r="B57" s="63" t="s">
        <v>70</v>
      </c>
      <c r="C57" s="59">
        <v>2624</v>
      </c>
      <c r="D57" s="64">
        <v>2517</v>
      </c>
    </row>
    <row r="58" spans="1:4" x14ac:dyDescent="0.35">
      <c r="A58" s="142"/>
      <c r="B58" s="63" t="s">
        <v>71</v>
      </c>
      <c r="C58" s="59">
        <v>1153</v>
      </c>
      <c r="D58" s="64">
        <v>967</v>
      </c>
    </row>
    <row r="59" spans="1:4" x14ac:dyDescent="0.35">
      <c r="A59" s="142"/>
      <c r="B59" s="63" t="s">
        <v>90</v>
      </c>
      <c r="C59" s="59">
        <v>3704</v>
      </c>
      <c r="D59" s="64">
        <v>3462</v>
      </c>
    </row>
    <row r="60" spans="1:4" x14ac:dyDescent="0.35">
      <c r="A60" s="142"/>
      <c r="B60" s="63" t="s">
        <v>72</v>
      </c>
      <c r="C60" s="59">
        <v>62</v>
      </c>
      <c r="D60" s="64">
        <v>62</v>
      </c>
    </row>
    <row r="61" spans="1:4" x14ac:dyDescent="0.35">
      <c r="A61" s="142"/>
      <c r="B61" s="63" t="s">
        <v>73</v>
      </c>
      <c r="C61" s="59">
        <v>2234</v>
      </c>
      <c r="D61" s="64">
        <v>1831</v>
      </c>
    </row>
    <row r="62" spans="1:4" x14ac:dyDescent="0.35">
      <c r="A62" s="142"/>
      <c r="B62" s="63" t="s">
        <v>74</v>
      </c>
      <c r="C62" s="59">
        <v>2252</v>
      </c>
      <c r="D62" s="64">
        <v>2156</v>
      </c>
    </row>
    <row r="63" spans="1:4" x14ac:dyDescent="0.35">
      <c r="A63" s="142"/>
      <c r="B63" s="63" t="s">
        <v>91</v>
      </c>
      <c r="C63" s="59">
        <v>410</v>
      </c>
      <c r="D63" s="64">
        <v>342</v>
      </c>
    </row>
    <row r="64" spans="1:4" x14ac:dyDescent="0.35">
      <c r="A64" s="142"/>
      <c r="B64" s="63" t="s">
        <v>93</v>
      </c>
      <c r="C64" s="59">
        <v>3446</v>
      </c>
      <c r="D64" s="64">
        <v>3438</v>
      </c>
    </row>
    <row r="65" spans="1:4" x14ac:dyDescent="0.35">
      <c r="A65" s="142"/>
      <c r="B65" s="63" t="s">
        <v>75</v>
      </c>
      <c r="C65" s="59">
        <v>1687</v>
      </c>
      <c r="D65" s="64">
        <v>1446</v>
      </c>
    </row>
    <row r="66" spans="1:4" x14ac:dyDescent="0.35">
      <c r="A66" s="142"/>
      <c r="B66" s="63" t="s">
        <v>76</v>
      </c>
      <c r="C66" s="59">
        <v>1262</v>
      </c>
      <c r="D66" s="64">
        <v>1204</v>
      </c>
    </row>
    <row r="67" spans="1:4" x14ac:dyDescent="0.35">
      <c r="A67" s="142"/>
      <c r="B67" s="63" t="s">
        <v>77</v>
      </c>
      <c r="C67" s="59">
        <v>403</v>
      </c>
      <c r="D67" s="64">
        <v>397</v>
      </c>
    </row>
    <row r="68" spans="1:4" x14ac:dyDescent="0.35">
      <c r="A68" s="142"/>
      <c r="B68" s="63" t="s">
        <v>78</v>
      </c>
      <c r="C68" s="59">
        <v>4166</v>
      </c>
      <c r="D68" s="64">
        <v>3672</v>
      </c>
    </row>
    <row r="69" spans="1:4" x14ac:dyDescent="0.35">
      <c r="A69" s="142"/>
      <c r="B69" s="63" t="s">
        <v>79</v>
      </c>
      <c r="C69" s="59">
        <v>2293</v>
      </c>
      <c r="D69" s="64">
        <v>2176</v>
      </c>
    </row>
    <row r="70" spans="1:4" x14ac:dyDescent="0.35">
      <c r="A70" s="142"/>
      <c r="B70" s="63" t="s">
        <v>80</v>
      </c>
      <c r="C70" s="59">
        <v>123</v>
      </c>
      <c r="D70" s="64">
        <v>116</v>
      </c>
    </row>
    <row r="71" spans="1:4" x14ac:dyDescent="0.35">
      <c r="A71" s="142"/>
      <c r="B71" s="63" t="s">
        <v>94</v>
      </c>
      <c r="C71" s="59">
        <v>30</v>
      </c>
      <c r="D71" s="64">
        <v>28</v>
      </c>
    </row>
    <row r="72" spans="1:4" x14ac:dyDescent="0.35">
      <c r="A72" s="142"/>
      <c r="B72" s="63" t="s">
        <v>81</v>
      </c>
      <c r="C72" s="59">
        <v>2751</v>
      </c>
      <c r="D72" s="64">
        <v>2462</v>
      </c>
    </row>
    <row r="73" spans="1:4" x14ac:dyDescent="0.35">
      <c r="A73" s="142"/>
      <c r="B73" s="63" t="s">
        <v>82</v>
      </c>
      <c r="C73" s="59">
        <v>373</v>
      </c>
      <c r="D73" s="64">
        <v>363</v>
      </c>
    </row>
    <row r="74" spans="1:4" x14ac:dyDescent="0.35">
      <c r="A74" s="142"/>
      <c r="B74" s="63" t="s">
        <v>83</v>
      </c>
      <c r="C74" s="59">
        <v>2663</v>
      </c>
      <c r="D74" s="64">
        <v>2422</v>
      </c>
    </row>
    <row r="75" spans="1:4" x14ac:dyDescent="0.35">
      <c r="A75" s="142"/>
      <c r="B75" s="63" t="s">
        <v>84</v>
      </c>
      <c r="C75" s="59">
        <v>3450</v>
      </c>
      <c r="D75" s="64">
        <v>3040</v>
      </c>
    </row>
    <row r="76" spans="1:4" x14ac:dyDescent="0.35">
      <c r="A76" s="142"/>
      <c r="B76" s="63" t="s">
        <v>85</v>
      </c>
      <c r="C76" s="59">
        <v>1663</v>
      </c>
      <c r="D76" s="64">
        <v>1561</v>
      </c>
    </row>
    <row r="77" spans="1:4" x14ac:dyDescent="0.35">
      <c r="A77" s="142"/>
      <c r="B77" s="63" t="s">
        <v>92</v>
      </c>
      <c r="C77" s="59">
        <v>270</v>
      </c>
      <c r="D77" s="64">
        <v>262</v>
      </c>
    </row>
    <row r="78" spans="1:4" x14ac:dyDescent="0.35">
      <c r="A78" s="142"/>
      <c r="B78" s="63" t="s">
        <v>86</v>
      </c>
      <c r="C78" s="59">
        <v>7313</v>
      </c>
      <c r="D78" s="64">
        <v>6633</v>
      </c>
    </row>
    <row r="79" spans="1:4" x14ac:dyDescent="0.35">
      <c r="A79" s="142"/>
      <c r="B79" s="63" t="s">
        <v>87</v>
      </c>
      <c r="C79" s="59">
        <v>317</v>
      </c>
      <c r="D79" s="64">
        <v>273</v>
      </c>
    </row>
    <row r="80" spans="1:4" ht="15" thickBot="1" x14ac:dyDescent="0.4">
      <c r="A80" s="143"/>
      <c r="B80" s="65" t="s">
        <v>88</v>
      </c>
      <c r="C80" s="66">
        <v>2253</v>
      </c>
      <c r="D80" s="67">
        <v>2137</v>
      </c>
    </row>
    <row r="81" spans="1:4" ht="15" thickBot="1" x14ac:dyDescent="0.4">
      <c r="A81" s="150" t="s">
        <v>8</v>
      </c>
      <c r="B81" s="151"/>
      <c r="C81" s="36">
        <f>SUM(C55:C80)</f>
        <v>53682</v>
      </c>
      <c r="D81" s="36">
        <f>SUM(D55:D80)</f>
        <v>49477</v>
      </c>
    </row>
    <row r="82" spans="1:4" ht="15" thickBot="1" x14ac:dyDescent="0.4">
      <c r="A82" s="29"/>
      <c r="B82" s="30"/>
      <c r="C82" s="31"/>
      <c r="D82" s="32"/>
    </row>
    <row r="83" spans="1:4" ht="29.5" thickBot="1" x14ac:dyDescent="0.4">
      <c r="A83" s="9" t="s">
        <v>0</v>
      </c>
      <c r="B83" s="38" t="s">
        <v>67</v>
      </c>
      <c r="C83" s="39" t="s">
        <v>2</v>
      </c>
      <c r="D83" s="39" t="s">
        <v>3</v>
      </c>
    </row>
    <row r="84" spans="1:4" x14ac:dyDescent="0.35">
      <c r="A84" s="144" t="s">
        <v>25</v>
      </c>
      <c r="B84" s="60" t="s">
        <v>68</v>
      </c>
      <c r="C84" s="61">
        <v>4772</v>
      </c>
      <c r="D84" s="62">
        <v>4528</v>
      </c>
    </row>
    <row r="85" spans="1:4" x14ac:dyDescent="0.35">
      <c r="A85" s="142"/>
      <c r="B85" s="63" t="s">
        <v>69</v>
      </c>
      <c r="C85" s="59">
        <v>23275</v>
      </c>
      <c r="D85" s="64">
        <v>23265</v>
      </c>
    </row>
    <row r="86" spans="1:4" x14ac:dyDescent="0.35">
      <c r="A86" s="142"/>
      <c r="B86" s="63" t="s">
        <v>70</v>
      </c>
      <c r="C86" s="59">
        <v>18780</v>
      </c>
      <c r="D86" s="64">
        <v>18663</v>
      </c>
    </row>
    <row r="87" spans="1:4" x14ac:dyDescent="0.35">
      <c r="A87" s="142"/>
      <c r="B87" s="63" t="s">
        <v>95</v>
      </c>
      <c r="C87" s="59">
        <v>30</v>
      </c>
      <c r="D87" s="64">
        <v>30</v>
      </c>
    </row>
    <row r="88" spans="1:4" x14ac:dyDescent="0.35">
      <c r="A88" s="142"/>
      <c r="B88" s="63" t="s">
        <v>71</v>
      </c>
      <c r="C88" s="59">
        <v>1318</v>
      </c>
      <c r="D88" s="64">
        <v>1182</v>
      </c>
    </row>
    <row r="89" spans="1:4" x14ac:dyDescent="0.35">
      <c r="A89" s="142"/>
      <c r="B89" s="63" t="s">
        <v>90</v>
      </c>
      <c r="C89" s="59">
        <v>5881</v>
      </c>
      <c r="D89" s="64">
        <v>5543</v>
      </c>
    </row>
    <row r="90" spans="1:4" x14ac:dyDescent="0.35">
      <c r="A90" s="142"/>
      <c r="B90" s="63" t="s">
        <v>72</v>
      </c>
      <c r="C90" s="59">
        <v>86</v>
      </c>
      <c r="D90" s="64">
        <v>86</v>
      </c>
    </row>
    <row r="91" spans="1:4" x14ac:dyDescent="0.35">
      <c r="A91" s="142"/>
      <c r="B91" s="63" t="s">
        <v>73</v>
      </c>
      <c r="C91" s="59">
        <v>8146</v>
      </c>
      <c r="D91" s="64">
        <v>7835</v>
      </c>
    </row>
    <row r="92" spans="1:4" x14ac:dyDescent="0.35">
      <c r="A92" s="142"/>
      <c r="B92" s="63" t="s">
        <v>74</v>
      </c>
      <c r="C92" s="59">
        <v>4430</v>
      </c>
      <c r="D92" s="64">
        <v>4148</v>
      </c>
    </row>
    <row r="93" spans="1:4" x14ac:dyDescent="0.35">
      <c r="A93" s="142"/>
      <c r="B93" s="63" t="s">
        <v>91</v>
      </c>
      <c r="C93" s="59">
        <v>30</v>
      </c>
      <c r="D93" s="64">
        <v>30</v>
      </c>
    </row>
    <row r="94" spans="1:4" x14ac:dyDescent="0.35">
      <c r="A94" s="142"/>
      <c r="B94" s="63" t="s">
        <v>93</v>
      </c>
      <c r="C94" s="59">
        <v>14042</v>
      </c>
      <c r="D94" s="64">
        <v>14032</v>
      </c>
    </row>
    <row r="95" spans="1:4" x14ac:dyDescent="0.35">
      <c r="A95" s="142"/>
      <c r="B95" s="63" t="s">
        <v>75</v>
      </c>
      <c r="C95" s="59">
        <v>13272</v>
      </c>
      <c r="D95" s="64">
        <v>13174</v>
      </c>
    </row>
    <row r="96" spans="1:4" x14ac:dyDescent="0.35">
      <c r="A96" s="142"/>
      <c r="B96" s="63" t="s">
        <v>76</v>
      </c>
      <c r="C96" s="59">
        <v>748</v>
      </c>
      <c r="D96" s="64">
        <v>668</v>
      </c>
    </row>
    <row r="97" spans="1:4" x14ac:dyDescent="0.35">
      <c r="A97" s="142"/>
      <c r="B97" s="63" t="s">
        <v>77</v>
      </c>
      <c r="C97" s="59">
        <v>326</v>
      </c>
      <c r="D97" s="64">
        <v>297</v>
      </c>
    </row>
    <row r="98" spans="1:4" x14ac:dyDescent="0.35">
      <c r="A98" s="142"/>
      <c r="B98" s="63" t="s">
        <v>78</v>
      </c>
      <c r="C98" s="59">
        <v>10713</v>
      </c>
      <c r="D98" s="64">
        <v>10071</v>
      </c>
    </row>
    <row r="99" spans="1:4" x14ac:dyDescent="0.35">
      <c r="A99" s="142"/>
      <c r="B99" s="63" t="s">
        <v>79</v>
      </c>
      <c r="C99" s="59">
        <v>16041</v>
      </c>
      <c r="D99" s="64">
        <v>14824</v>
      </c>
    </row>
    <row r="100" spans="1:4" x14ac:dyDescent="0.35">
      <c r="A100" s="142"/>
      <c r="B100" s="63" t="s">
        <v>80</v>
      </c>
      <c r="C100" s="59">
        <v>70</v>
      </c>
      <c r="D100" s="64">
        <v>70</v>
      </c>
    </row>
    <row r="101" spans="1:4" x14ac:dyDescent="0.35">
      <c r="A101" s="142"/>
      <c r="B101" s="63" t="s">
        <v>96</v>
      </c>
      <c r="C101" s="59">
        <v>30</v>
      </c>
      <c r="D101" s="64">
        <v>30</v>
      </c>
    </row>
    <row r="102" spans="1:4" x14ac:dyDescent="0.35">
      <c r="A102" s="142"/>
      <c r="B102" s="63" t="s">
        <v>97</v>
      </c>
      <c r="C102" s="59">
        <v>120</v>
      </c>
      <c r="D102" s="64">
        <v>112</v>
      </c>
    </row>
    <row r="103" spans="1:4" x14ac:dyDescent="0.35">
      <c r="A103" s="142"/>
      <c r="B103" s="63" t="s">
        <v>81</v>
      </c>
      <c r="C103" s="59">
        <v>9158</v>
      </c>
      <c r="D103" s="64">
        <v>8966</v>
      </c>
    </row>
    <row r="104" spans="1:4" x14ac:dyDescent="0.35">
      <c r="A104" s="142"/>
      <c r="B104" s="63" t="s">
        <v>82</v>
      </c>
      <c r="C104" s="59">
        <v>3146</v>
      </c>
      <c r="D104" s="64">
        <v>3071</v>
      </c>
    </row>
    <row r="105" spans="1:4" x14ac:dyDescent="0.35">
      <c r="A105" s="142"/>
      <c r="B105" s="63" t="s">
        <v>83</v>
      </c>
      <c r="C105" s="59">
        <v>114870</v>
      </c>
      <c r="D105" s="64">
        <v>114781</v>
      </c>
    </row>
    <row r="106" spans="1:4" x14ac:dyDescent="0.35">
      <c r="A106" s="142"/>
      <c r="B106" s="63" t="s">
        <v>84</v>
      </c>
      <c r="C106" s="59">
        <v>3908</v>
      </c>
      <c r="D106" s="64">
        <v>3635</v>
      </c>
    </row>
    <row r="107" spans="1:4" x14ac:dyDescent="0.35">
      <c r="A107" s="142"/>
      <c r="B107" s="63" t="s">
        <v>85</v>
      </c>
      <c r="C107" s="59">
        <v>3382</v>
      </c>
      <c r="D107" s="64">
        <v>3258</v>
      </c>
    </row>
    <row r="108" spans="1:4" x14ac:dyDescent="0.35">
      <c r="A108" s="142"/>
      <c r="B108" s="63" t="s">
        <v>92</v>
      </c>
      <c r="C108" s="59">
        <v>336</v>
      </c>
      <c r="D108" s="64">
        <v>322</v>
      </c>
    </row>
    <row r="109" spans="1:4" x14ac:dyDescent="0.35">
      <c r="A109" s="142"/>
      <c r="B109" s="63" t="s">
        <v>86</v>
      </c>
      <c r="C109" s="59">
        <v>23444</v>
      </c>
      <c r="D109" s="64">
        <v>22560</v>
      </c>
    </row>
    <row r="110" spans="1:4" x14ac:dyDescent="0.35">
      <c r="A110" s="142"/>
      <c r="B110" s="63" t="s">
        <v>87</v>
      </c>
      <c r="C110" s="59">
        <v>1733</v>
      </c>
      <c r="D110" s="64">
        <v>1697</v>
      </c>
    </row>
    <row r="111" spans="1:4" ht="15" thickBot="1" x14ac:dyDescent="0.4">
      <c r="A111" s="143"/>
      <c r="B111" s="65" t="s">
        <v>88</v>
      </c>
      <c r="C111" s="66">
        <v>11367</v>
      </c>
      <c r="D111" s="67">
        <v>11248</v>
      </c>
    </row>
    <row r="112" spans="1:4" ht="15" thickBot="1" x14ac:dyDescent="0.4">
      <c r="A112" s="148" t="s">
        <v>8</v>
      </c>
      <c r="B112" s="151"/>
      <c r="C112" s="36">
        <f>SUM(C84:C111)</f>
        <v>293454</v>
      </c>
      <c r="D112" s="36">
        <f>SUM(D84:D111)</f>
        <v>288126</v>
      </c>
    </row>
    <row r="113" spans="1:4" ht="15" thickBot="1" x14ac:dyDescent="0.4">
      <c r="A113" s="25"/>
      <c r="B113" s="26"/>
      <c r="C113" s="27"/>
      <c r="D113" s="28"/>
    </row>
    <row r="114" spans="1:4" ht="29.5" thickBot="1" x14ac:dyDescent="0.4">
      <c r="A114" s="9" t="s">
        <v>0</v>
      </c>
      <c r="B114" s="38" t="s">
        <v>67</v>
      </c>
      <c r="C114" s="39" t="s">
        <v>2</v>
      </c>
      <c r="D114" s="39" t="s">
        <v>3</v>
      </c>
    </row>
    <row r="115" spans="1:4" x14ac:dyDescent="0.35">
      <c r="A115" s="145" t="s">
        <v>37</v>
      </c>
      <c r="B115" s="5" t="s">
        <v>68</v>
      </c>
      <c r="C115" s="61">
        <v>373</v>
      </c>
      <c r="D115" s="62">
        <v>345</v>
      </c>
    </row>
    <row r="116" spans="1:4" x14ac:dyDescent="0.35">
      <c r="A116" s="146"/>
      <c r="B116" s="8" t="s">
        <v>69</v>
      </c>
      <c r="C116" s="59">
        <v>42574</v>
      </c>
      <c r="D116" s="64">
        <v>42261</v>
      </c>
    </row>
    <row r="117" spans="1:4" x14ac:dyDescent="0.35">
      <c r="A117" s="146"/>
      <c r="B117" s="8" t="s">
        <v>70</v>
      </c>
      <c r="C117" s="59">
        <v>2813</v>
      </c>
      <c r="D117" s="64">
        <v>2784</v>
      </c>
    </row>
    <row r="118" spans="1:4" x14ac:dyDescent="0.35">
      <c r="A118" s="146"/>
      <c r="B118" s="8" t="s">
        <v>71</v>
      </c>
      <c r="C118" s="59">
        <v>1417</v>
      </c>
      <c r="D118" s="64">
        <v>1338</v>
      </c>
    </row>
    <row r="119" spans="1:4" x14ac:dyDescent="0.35">
      <c r="A119" s="146"/>
      <c r="B119" s="8" t="s">
        <v>90</v>
      </c>
      <c r="C119" s="59">
        <v>1165</v>
      </c>
      <c r="D119" s="64">
        <v>1107</v>
      </c>
    </row>
    <row r="120" spans="1:4" x14ac:dyDescent="0.35">
      <c r="A120" s="146"/>
      <c r="B120" s="8" t="s">
        <v>72</v>
      </c>
      <c r="C120" s="59">
        <v>53</v>
      </c>
      <c r="D120" s="64">
        <v>51</v>
      </c>
    </row>
    <row r="121" spans="1:4" x14ac:dyDescent="0.35">
      <c r="A121" s="146"/>
      <c r="B121" s="8" t="s">
        <v>73</v>
      </c>
      <c r="C121" s="59">
        <v>6192</v>
      </c>
      <c r="D121" s="64">
        <v>5832</v>
      </c>
    </row>
    <row r="122" spans="1:4" x14ac:dyDescent="0.35">
      <c r="A122" s="146"/>
      <c r="B122" s="8" t="s">
        <v>74</v>
      </c>
      <c r="C122" s="59">
        <v>841</v>
      </c>
      <c r="D122" s="64">
        <v>795</v>
      </c>
    </row>
    <row r="123" spans="1:4" x14ac:dyDescent="0.35">
      <c r="A123" s="146"/>
      <c r="B123" s="8" t="s">
        <v>91</v>
      </c>
      <c r="C123" s="59">
        <v>60</v>
      </c>
      <c r="D123" s="64">
        <v>60</v>
      </c>
    </row>
    <row r="124" spans="1:4" x14ac:dyDescent="0.35">
      <c r="A124" s="146"/>
      <c r="B124" s="8" t="s">
        <v>93</v>
      </c>
      <c r="C124" s="59">
        <v>2492</v>
      </c>
      <c r="D124" s="64">
        <v>2489</v>
      </c>
    </row>
    <row r="125" spans="1:4" x14ac:dyDescent="0.35">
      <c r="A125" s="146"/>
      <c r="B125" s="8" t="s">
        <v>75</v>
      </c>
      <c r="C125" s="59">
        <v>749</v>
      </c>
      <c r="D125" s="64">
        <v>732</v>
      </c>
    </row>
    <row r="126" spans="1:4" x14ac:dyDescent="0.35">
      <c r="A126" s="146"/>
      <c r="B126" s="8" t="s">
        <v>76</v>
      </c>
      <c r="C126" s="59">
        <v>569</v>
      </c>
      <c r="D126" s="64">
        <v>550</v>
      </c>
    </row>
    <row r="127" spans="1:4" x14ac:dyDescent="0.35">
      <c r="A127" s="146"/>
      <c r="B127" s="8" t="s">
        <v>77</v>
      </c>
      <c r="C127" s="59">
        <v>129</v>
      </c>
      <c r="D127" s="64">
        <v>117</v>
      </c>
    </row>
    <row r="128" spans="1:4" x14ac:dyDescent="0.35">
      <c r="A128" s="146"/>
      <c r="B128" s="8" t="s">
        <v>78</v>
      </c>
      <c r="C128" s="59">
        <v>3684</v>
      </c>
      <c r="D128" s="64">
        <v>3560</v>
      </c>
    </row>
    <row r="129" spans="1:4" x14ac:dyDescent="0.35">
      <c r="A129" s="146"/>
      <c r="B129" s="8" t="s">
        <v>79</v>
      </c>
      <c r="C129" s="59">
        <v>7855</v>
      </c>
      <c r="D129" s="64">
        <v>7496</v>
      </c>
    </row>
    <row r="130" spans="1:4" x14ac:dyDescent="0.35">
      <c r="A130" s="146"/>
      <c r="B130" s="8" t="s">
        <v>80</v>
      </c>
      <c r="C130" s="59">
        <v>30</v>
      </c>
      <c r="D130" s="64">
        <v>22</v>
      </c>
    </row>
    <row r="131" spans="1:4" x14ac:dyDescent="0.35">
      <c r="A131" s="146"/>
      <c r="B131" s="8" t="s">
        <v>96</v>
      </c>
      <c r="C131" s="59">
        <v>29</v>
      </c>
      <c r="D131" s="64">
        <v>24</v>
      </c>
    </row>
    <row r="132" spans="1:4" x14ac:dyDescent="0.35">
      <c r="A132" s="146"/>
      <c r="B132" s="8" t="s">
        <v>97</v>
      </c>
      <c r="C132" s="59">
        <v>210</v>
      </c>
      <c r="D132" s="64">
        <v>210</v>
      </c>
    </row>
    <row r="133" spans="1:4" x14ac:dyDescent="0.35">
      <c r="A133" s="146"/>
      <c r="B133" s="8" t="s">
        <v>81</v>
      </c>
      <c r="C133" s="59">
        <v>4332</v>
      </c>
      <c r="D133" s="64">
        <v>4072</v>
      </c>
    </row>
    <row r="134" spans="1:4" x14ac:dyDescent="0.35">
      <c r="A134" s="146"/>
      <c r="B134" s="8" t="s">
        <v>82</v>
      </c>
      <c r="C134" s="59">
        <v>846</v>
      </c>
      <c r="D134" s="64">
        <v>836</v>
      </c>
    </row>
    <row r="135" spans="1:4" x14ac:dyDescent="0.35">
      <c r="A135" s="146"/>
      <c r="B135" s="8" t="s">
        <v>83</v>
      </c>
      <c r="C135" s="59">
        <v>17791</v>
      </c>
      <c r="D135" s="64">
        <v>17787</v>
      </c>
    </row>
    <row r="136" spans="1:4" x14ac:dyDescent="0.35">
      <c r="A136" s="146"/>
      <c r="B136" s="8" t="s">
        <v>84</v>
      </c>
      <c r="C136" s="59">
        <v>615</v>
      </c>
      <c r="D136" s="64">
        <v>582</v>
      </c>
    </row>
    <row r="137" spans="1:4" x14ac:dyDescent="0.35">
      <c r="A137" s="146"/>
      <c r="B137" s="8" t="s">
        <v>85</v>
      </c>
      <c r="C137" s="59">
        <v>915</v>
      </c>
      <c r="D137" s="64">
        <v>869</v>
      </c>
    </row>
    <row r="138" spans="1:4" x14ac:dyDescent="0.35">
      <c r="A138" s="146"/>
      <c r="B138" s="8" t="s">
        <v>92</v>
      </c>
      <c r="C138" s="59">
        <v>4025</v>
      </c>
      <c r="D138" s="64">
        <v>4022</v>
      </c>
    </row>
    <row r="139" spans="1:4" x14ac:dyDescent="0.35">
      <c r="A139" s="146"/>
      <c r="B139" s="8" t="s">
        <v>86</v>
      </c>
      <c r="C139" s="59">
        <v>13551</v>
      </c>
      <c r="D139" s="64">
        <v>13159</v>
      </c>
    </row>
    <row r="140" spans="1:4" x14ac:dyDescent="0.35">
      <c r="A140" s="146"/>
      <c r="B140" s="8" t="s">
        <v>87</v>
      </c>
      <c r="C140" s="59">
        <v>1086</v>
      </c>
      <c r="D140" s="64">
        <v>1081</v>
      </c>
    </row>
    <row r="141" spans="1:4" ht="15" thickBot="1" x14ac:dyDescent="0.4">
      <c r="A141" s="147"/>
      <c r="B141" s="7" t="s">
        <v>88</v>
      </c>
      <c r="C141" s="66">
        <v>7388</v>
      </c>
      <c r="D141" s="67">
        <v>7296</v>
      </c>
    </row>
    <row r="142" spans="1:4" ht="15" thickBot="1" x14ac:dyDescent="0.4">
      <c r="A142" s="150" t="s">
        <v>8</v>
      </c>
      <c r="B142" s="151"/>
      <c r="C142" s="48">
        <f>SUM(C115:C141)</f>
        <v>121784</v>
      </c>
      <c r="D142" s="48">
        <f>SUM(D115:D141)</f>
        <v>119477</v>
      </c>
    </row>
    <row r="143" spans="1:4" ht="15" thickBot="1" x14ac:dyDescent="0.4">
      <c r="A143" s="29"/>
      <c r="B143" s="30"/>
      <c r="C143" s="33"/>
      <c r="D143" s="34"/>
    </row>
    <row r="144" spans="1:4" ht="29.5" thickBot="1" x14ac:dyDescent="0.4">
      <c r="A144" s="42" t="s">
        <v>0</v>
      </c>
      <c r="B144" s="69" t="s">
        <v>67</v>
      </c>
      <c r="C144" s="57" t="s">
        <v>2</v>
      </c>
      <c r="D144" s="58" t="s">
        <v>3</v>
      </c>
    </row>
    <row r="145" spans="1:4" x14ac:dyDescent="0.35">
      <c r="A145" s="144" t="s">
        <v>38</v>
      </c>
      <c r="B145" s="60" t="s">
        <v>68</v>
      </c>
      <c r="C145" s="61">
        <v>946</v>
      </c>
      <c r="D145" s="62">
        <v>909</v>
      </c>
    </row>
    <row r="146" spans="1:4" x14ac:dyDescent="0.35">
      <c r="A146" s="142"/>
      <c r="B146" s="63" t="s">
        <v>69</v>
      </c>
      <c r="C146" s="59">
        <v>945</v>
      </c>
      <c r="D146" s="64">
        <v>936</v>
      </c>
    </row>
    <row r="147" spans="1:4" x14ac:dyDescent="0.35">
      <c r="A147" s="142"/>
      <c r="B147" s="63" t="s">
        <v>70</v>
      </c>
      <c r="C147" s="59">
        <v>150</v>
      </c>
      <c r="D147" s="64">
        <v>149</v>
      </c>
    </row>
    <row r="148" spans="1:4" x14ac:dyDescent="0.35">
      <c r="A148" s="142"/>
      <c r="B148" s="63" t="s">
        <v>95</v>
      </c>
      <c r="C148" s="59">
        <v>30</v>
      </c>
      <c r="D148" s="64">
        <v>30</v>
      </c>
    </row>
    <row r="149" spans="1:4" x14ac:dyDescent="0.35">
      <c r="A149" s="142"/>
      <c r="B149" s="63" t="s">
        <v>71</v>
      </c>
      <c r="C149" s="59">
        <v>405</v>
      </c>
      <c r="D149" s="64">
        <v>351</v>
      </c>
    </row>
    <row r="150" spans="1:4" x14ac:dyDescent="0.35">
      <c r="A150" s="142"/>
      <c r="B150" s="63" t="s">
        <v>90</v>
      </c>
      <c r="C150" s="59">
        <v>694</v>
      </c>
      <c r="D150" s="64">
        <v>684</v>
      </c>
    </row>
    <row r="151" spans="1:4" x14ac:dyDescent="0.35">
      <c r="A151" s="142"/>
      <c r="B151" s="63" t="s">
        <v>72</v>
      </c>
      <c r="C151" s="59">
        <v>30</v>
      </c>
      <c r="D151" s="64">
        <v>30</v>
      </c>
    </row>
    <row r="152" spans="1:4" x14ac:dyDescent="0.35">
      <c r="A152" s="142"/>
      <c r="B152" s="63" t="s">
        <v>73</v>
      </c>
      <c r="C152" s="59">
        <v>1055</v>
      </c>
      <c r="D152" s="64">
        <v>994</v>
      </c>
    </row>
    <row r="153" spans="1:4" x14ac:dyDescent="0.35">
      <c r="A153" s="142"/>
      <c r="B153" s="63" t="s">
        <v>74</v>
      </c>
      <c r="C153" s="59">
        <v>2449</v>
      </c>
      <c r="D153" s="64">
        <v>2448</v>
      </c>
    </row>
    <row r="154" spans="1:4" x14ac:dyDescent="0.35">
      <c r="A154" s="142"/>
      <c r="B154" s="63" t="s">
        <v>91</v>
      </c>
      <c r="C154" s="59">
        <v>80</v>
      </c>
      <c r="D154" s="64">
        <v>80</v>
      </c>
    </row>
    <row r="155" spans="1:4" x14ac:dyDescent="0.35">
      <c r="A155" s="142"/>
      <c r="B155" s="63" t="s">
        <v>93</v>
      </c>
      <c r="C155" s="59">
        <v>111</v>
      </c>
      <c r="D155" s="64">
        <v>107</v>
      </c>
    </row>
    <row r="156" spans="1:4" x14ac:dyDescent="0.35">
      <c r="A156" s="142"/>
      <c r="B156" s="63" t="s">
        <v>75</v>
      </c>
      <c r="C156" s="59">
        <v>283</v>
      </c>
      <c r="D156" s="64">
        <v>258</v>
      </c>
    </row>
    <row r="157" spans="1:4" x14ac:dyDescent="0.35">
      <c r="A157" s="142"/>
      <c r="B157" s="63" t="s">
        <v>76</v>
      </c>
      <c r="C157" s="59">
        <v>166</v>
      </c>
      <c r="D157" s="64">
        <v>159</v>
      </c>
    </row>
    <row r="158" spans="1:4" x14ac:dyDescent="0.35">
      <c r="A158" s="142"/>
      <c r="B158" s="63" t="s">
        <v>77</v>
      </c>
      <c r="C158" s="59">
        <v>90</v>
      </c>
      <c r="D158" s="64">
        <v>89</v>
      </c>
    </row>
    <row r="159" spans="1:4" x14ac:dyDescent="0.35">
      <c r="A159" s="142"/>
      <c r="B159" s="63" t="s">
        <v>78</v>
      </c>
      <c r="C159" s="59">
        <v>1176</v>
      </c>
      <c r="D159" s="64">
        <v>1107</v>
      </c>
    </row>
    <row r="160" spans="1:4" x14ac:dyDescent="0.35">
      <c r="A160" s="142"/>
      <c r="B160" s="63" t="s">
        <v>79</v>
      </c>
      <c r="C160" s="59">
        <v>5124</v>
      </c>
      <c r="D160" s="64">
        <v>4838</v>
      </c>
    </row>
    <row r="161" spans="1:4" x14ac:dyDescent="0.35">
      <c r="A161" s="142"/>
      <c r="B161" s="63" t="s">
        <v>96</v>
      </c>
      <c r="C161" s="59">
        <v>90</v>
      </c>
      <c r="D161" s="64">
        <v>90</v>
      </c>
    </row>
    <row r="162" spans="1:4" x14ac:dyDescent="0.35">
      <c r="A162" s="142"/>
      <c r="B162" s="63" t="s">
        <v>97</v>
      </c>
      <c r="C162" s="59">
        <v>30</v>
      </c>
      <c r="D162" s="64">
        <v>30</v>
      </c>
    </row>
    <row r="163" spans="1:4" x14ac:dyDescent="0.35">
      <c r="A163" s="142"/>
      <c r="B163" s="63" t="s">
        <v>128</v>
      </c>
      <c r="C163" s="59">
        <v>1038</v>
      </c>
      <c r="D163" s="64">
        <v>979</v>
      </c>
    </row>
    <row r="164" spans="1:4" x14ac:dyDescent="0.35">
      <c r="A164" s="142"/>
      <c r="B164" s="63" t="s">
        <v>82</v>
      </c>
      <c r="C164" s="59">
        <v>191</v>
      </c>
      <c r="D164" s="64">
        <v>189</v>
      </c>
    </row>
    <row r="165" spans="1:4" x14ac:dyDescent="0.35">
      <c r="A165" s="142"/>
      <c r="B165" s="63" t="s">
        <v>83</v>
      </c>
      <c r="C165" s="59">
        <v>677</v>
      </c>
      <c r="D165" s="64">
        <v>626</v>
      </c>
    </row>
    <row r="166" spans="1:4" x14ac:dyDescent="0.35">
      <c r="A166" s="142"/>
      <c r="B166" s="63" t="s">
        <v>84</v>
      </c>
      <c r="C166" s="59">
        <v>508</v>
      </c>
      <c r="D166" s="64">
        <v>460</v>
      </c>
    </row>
    <row r="167" spans="1:4" x14ac:dyDescent="0.35">
      <c r="A167" s="142"/>
      <c r="B167" s="63" t="s">
        <v>85</v>
      </c>
      <c r="C167" s="59">
        <v>534</v>
      </c>
      <c r="D167" s="64">
        <v>492</v>
      </c>
    </row>
    <row r="168" spans="1:4" x14ac:dyDescent="0.35">
      <c r="A168" s="142"/>
      <c r="B168" s="63" t="s">
        <v>92</v>
      </c>
      <c r="C168" s="59">
        <v>120</v>
      </c>
      <c r="D168" s="64">
        <v>86</v>
      </c>
    </row>
    <row r="169" spans="1:4" x14ac:dyDescent="0.35">
      <c r="A169" s="142"/>
      <c r="B169" s="63" t="s">
        <v>86</v>
      </c>
      <c r="C169" s="59">
        <v>1681</v>
      </c>
      <c r="D169" s="64">
        <v>1503</v>
      </c>
    </row>
    <row r="170" spans="1:4" x14ac:dyDescent="0.35">
      <c r="A170" s="142"/>
      <c r="B170" s="63" t="s">
        <v>87</v>
      </c>
      <c r="C170" s="59">
        <v>656</v>
      </c>
      <c r="D170" s="64">
        <v>593</v>
      </c>
    </row>
    <row r="171" spans="1:4" ht="15" thickBot="1" x14ac:dyDescent="0.4">
      <c r="A171" s="143"/>
      <c r="B171" s="65" t="s">
        <v>88</v>
      </c>
      <c r="C171" s="66">
        <v>726</v>
      </c>
      <c r="D171" s="67">
        <v>696</v>
      </c>
    </row>
    <row r="172" spans="1:4" ht="15" thickBot="1" x14ac:dyDescent="0.4">
      <c r="A172" s="150" t="s">
        <v>8</v>
      </c>
      <c r="B172" s="151"/>
      <c r="C172" s="48">
        <f>SUM(C145:C171)</f>
        <v>19985</v>
      </c>
      <c r="D172" s="48">
        <f>SUM(D145:D171)</f>
        <v>18913</v>
      </c>
    </row>
    <row r="173" spans="1:4" ht="15" thickBot="1" x14ac:dyDescent="0.4">
      <c r="A173" s="29"/>
      <c r="B173" s="30"/>
      <c r="C173" s="33"/>
      <c r="D173" s="34"/>
    </row>
    <row r="174" spans="1:4" ht="29.5" thickBot="1" x14ac:dyDescent="0.4">
      <c r="A174" s="42" t="s">
        <v>0</v>
      </c>
      <c r="B174" s="69" t="s">
        <v>67</v>
      </c>
      <c r="C174" s="57" t="s">
        <v>2</v>
      </c>
      <c r="D174" s="58" t="s">
        <v>3</v>
      </c>
    </row>
    <row r="175" spans="1:4" x14ac:dyDescent="0.35">
      <c r="A175" s="144" t="s">
        <v>162</v>
      </c>
      <c r="B175" s="60" t="s">
        <v>68</v>
      </c>
      <c r="C175" s="105">
        <v>63</v>
      </c>
      <c r="D175" s="106">
        <v>59</v>
      </c>
    </row>
    <row r="176" spans="1:4" x14ac:dyDescent="0.35">
      <c r="A176" s="142"/>
      <c r="B176" s="63" t="s">
        <v>89</v>
      </c>
      <c r="C176" s="104">
        <v>27</v>
      </c>
      <c r="D176" s="107">
        <v>8</v>
      </c>
    </row>
    <row r="177" spans="1:4" x14ac:dyDescent="0.35">
      <c r="A177" s="142"/>
      <c r="B177" s="63" t="s">
        <v>69</v>
      </c>
      <c r="C177" s="104">
        <v>130</v>
      </c>
      <c r="D177" s="107">
        <v>122</v>
      </c>
    </row>
    <row r="178" spans="1:4" x14ac:dyDescent="0.35">
      <c r="A178" s="142"/>
      <c r="B178" s="63" t="s">
        <v>70</v>
      </c>
      <c r="C178" s="104">
        <v>35</v>
      </c>
      <c r="D178" s="107">
        <v>34</v>
      </c>
    </row>
    <row r="179" spans="1:4" x14ac:dyDescent="0.35">
      <c r="A179" s="142"/>
      <c r="B179" s="63" t="s">
        <v>90</v>
      </c>
      <c r="C179" s="104">
        <v>49</v>
      </c>
      <c r="D179" s="107">
        <v>25</v>
      </c>
    </row>
    <row r="180" spans="1:4" x14ac:dyDescent="0.35">
      <c r="A180" s="142"/>
      <c r="B180" s="63" t="s">
        <v>73</v>
      </c>
      <c r="C180" s="104">
        <v>85</v>
      </c>
      <c r="D180" s="107">
        <v>80</v>
      </c>
    </row>
    <row r="181" spans="1:4" x14ac:dyDescent="0.35">
      <c r="A181" s="142"/>
      <c r="B181" s="63" t="s">
        <v>91</v>
      </c>
      <c r="C181" s="104">
        <v>35</v>
      </c>
      <c r="D181" s="107">
        <v>35</v>
      </c>
    </row>
    <row r="182" spans="1:4" x14ac:dyDescent="0.35">
      <c r="A182" s="142"/>
      <c r="B182" s="63" t="s">
        <v>164</v>
      </c>
      <c r="C182" s="104">
        <v>110</v>
      </c>
      <c r="D182" s="107">
        <v>110</v>
      </c>
    </row>
    <row r="183" spans="1:4" x14ac:dyDescent="0.35">
      <c r="A183" s="142"/>
      <c r="B183" s="63" t="s">
        <v>75</v>
      </c>
      <c r="C183" s="104">
        <v>52</v>
      </c>
      <c r="D183" s="107">
        <v>43</v>
      </c>
    </row>
    <row r="184" spans="1:4" x14ac:dyDescent="0.35">
      <c r="A184" s="142"/>
      <c r="B184" s="123" t="s">
        <v>76</v>
      </c>
      <c r="C184" s="124">
        <v>60</v>
      </c>
      <c r="D184" s="125">
        <v>2</v>
      </c>
    </row>
    <row r="185" spans="1:4" x14ac:dyDescent="0.35">
      <c r="A185" s="142"/>
      <c r="B185" s="123" t="s">
        <v>77</v>
      </c>
      <c r="C185" s="124">
        <v>30</v>
      </c>
      <c r="D185" s="125">
        <v>30</v>
      </c>
    </row>
    <row r="186" spans="1:4" x14ac:dyDescent="0.35">
      <c r="A186" s="142"/>
      <c r="B186" s="123" t="s">
        <v>170</v>
      </c>
      <c r="C186" s="124">
        <v>30</v>
      </c>
      <c r="D186" s="125">
        <v>30</v>
      </c>
    </row>
    <row r="187" spans="1:4" x14ac:dyDescent="0.35">
      <c r="A187" s="142"/>
      <c r="B187" s="123" t="s">
        <v>78</v>
      </c>
      <c r="C187" s="124">
        <v>180</v>
      </c>
      <c r="D187" s="125">
        <v>168</v>
      </c>
    </row>
    <row r="188" spans="1:4" x14ac:dyDescent="0.35">
      <c r="A188" s="142"/>
      <c r="B188" s="123" t="s">
        <v>79</v>
      </c>
      <c r="C188" s="124">
        <v>49</v>
      </c>
      <c r="D188" s="125">
        <v>49</v>
      </c>
    </row>
    <row r="189" spans="1:4" x14ac:dyDescent="0.35">
      <c r="A189" s="142"/>
      <c r="B189" s="123" t="s">
        <v>82</v>
      </c>
      <c r="C189" s="124">
        <v>1068</v>
      </c>
      <c r="D189" s="125">
        <v>1067</v>
      </c>
    </row>
    <row r="190" spans="1:4" x14ac:dyDescent="0.35">
      <c r="A190" s="142"/>
      <c r="B190" s="123" t="s">
        <v>83</v>
      </c>
      <c r="C190" s="124">
        <v>246</v>
      </c>
      <c r="D190" s="125">
        <v>215</v>
      </c>
    </row>
    <row r="191" spans="1:4" x14ac:dyDescent="0.35">
      <c r="A191" s="142"/>
      <c r="B191" s="123" t="s">
        <v>84</v>
      </c>
      <c r="C191" s="124">
        <v>20</v>
      </c>
      <c r="D191" s="125">
        <v>20</v>
      </c>
    </row>
    <row r="192" spans="1:4" x14ac:dyDescent="0.35">
      <c r="A192" s="142"/>
      <c r="B192" s="123" t="s">
        <v>85</v>
      </c>
      <c r="C192" s="124">
        <v>30</v>
      </c>
      <c r="D192" s="125">
        <v>28</v>
      </c>
    </row>
    <row r="193" spans="1:4" x14ac:dyDescent="0.35">
      <c r="A193" s="142"/>
      <c r="B193" s="123" t="s">
        <v>86</v>
      </c>
      <c r="C193" s="124">
        <v>87</v>
      </c>
      <c r="D193" s="125">
        <v>76</v>
      </c>
    </row>
    <row r="194" spans="1:4" x14ac:dyDescent="0.35">
      <c r="A194" s="142"/>
      <c r="B194" s="123" t="s">
        <v>87</v>
      </c>
      <c r="C194" s="124">
        <v>384</v>
      </c>
      <c r="D194" s="125">
        <v>371</v>
      </c>
    </row>
    <row r="195" spans="1:4" ht="15" thickBot="1" x14ac:dyDescent="0.4">
      <c r="A195" s="143"/>
      <c r="B195" s="65" t="s">
        <v>88</v>
      </c>
      <c r="C195" s="108">
        <v>100</v>
      </c>
      <c r="D195" s="109">
        <v>95</v>
      </c>
    </row>
    <row r="196" spans="1:4" ht="15" thickBot="1" x14ac:dyDescent="0.4">
      <c r="A196" s="148" t="s">
        <v>8</v>
      </c>
      <c r="B196" s="151"/>
      <c r="C196" s="48">
        <f>SUM(C175:C195)</f>
        <v>2870</v>
      </c>
      <c r="D196" s="48">
        <f>SUM(D175:D195)</f>
        <v>2667</v>
      </c>
    </row>
    <row r="197" spans="1:4" ht="15" thickBot="1" x14ac:dyDescent="0.4">
      <c r="A197" s="10"/>
      <c r="B197" s="11"/>
      <c r="C197" s="16"/>
      <c r="D197" s="23"/>
    </row>
    <row r="198" spans="1:4" ht="29" x14ac:dyDescent="0.35">
      <c r="A198" s="138" t="s">
        <v>40</v>
      </c>
      <c r="B198" s="139"/>
      <c r="C198" s="17" t="s">
        <v>2</v>
      </c>
      <c r="D198" s="12" t="s">
        <v>3</v>
      </c>
    </row>
    <row r="199" spans="1:4" ht="15" thickBot="1" x14ac:dyDescent="0.4">
      <c r="A199" s="140"/>
      <c r="B199" s="141"/>
      <c r="C199" s="18">
        <f>C196+C172+C142+C112+C81+C52+C24</f>
        <v>521050</v>
      </c>
      <c r="D199" s="24">
        <f>D196+D172+D142+D112+D81+D52+D24</f>
        <v>504756</v>
      </c>
    </row>
  </sheetData>
  <mergeCells count="16">
    <mergeCell ref="A1:D1"/>
    <mergeCell ref="A24:B24"/>
    <mergeCell ref="A52:B52"/>
    <mergeCell ref="A81:B81"/>
    <mergeCell ref="A3:A23"/>
    <mergeCell ref="A27:A51"/>
    <mergeCell ref="A55:A80"/>
    <mergeCell ref="A112:B112"/>
    <mergeCell ref="A142:B142"/>
    <mergeCell ref="A172:B172"/>
    <mergeCell ref="A198:B199"/>
    <mergeCell ref="A84:A111"/>
    <mergeCell ref="A115:A141"/>
    <mergeCell ref="A145:A171"/>
    <mergeCell ref="A196:B196"/>
    <mergeCell ref="A175:A195"/>
  </mergeCells>
  <hyperlinks>
    <hyperlink ref="E1" location="Dashboard!A1" display="Click Here to go back to Dashboard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40"/>
  <sheetViews>
    <sheetView topLeftCell="A20" workbookViewId="0">
      <selection activeCell="B33" sqref="B33:D34"/>
    </sheetView>
  </sheetViews>
  <sheetFormatPr defaultRowHeight="14.5" x14ac:dyDescent="0.35"/>
  <cols>
    <col min="1" max="1" width="13.26953125" customWidth="1"/>
    <col min="2" max="2" width="45.7265625" customWidth="1"/>
    <col min="3" max="3" width="10.54296875" style="19" customWidth="1"/>
    <col min="4" max="4" width="13.81640625" style="19" customWidth="1"/>
  </cols>
  <sheetData>
    <row r="1" spans="1:5" ht="36" customHeight="1" thickBot="1" x14ac:dyDescent="0.5">
      <c r="A1" s="156" t="s">
        <v>121</v>
      </c>
      <c r="B1" s="157"/>
      <c r="C1" s="157"/>
      <c r="D1" s="158"/>
      <c r="E1" s="47" t="s">
        <v>107</v>
      </c>
    </row>
    <row r="2" spans="1:5" ht="29.5" thickBot="1" x14ac:dyDescent="0.4">
      <c r="A2" s="42" t="s">
        <v>0</v>
      </c>
      <c r="B2" s="68" t="s">
        <v>115</v>
      </c>
      <c r="C2" s="73" t="s">
        <v>2</v>
      </c>
      <c r="D2" s="72" t="s">
        <v>3</v>
      </c>
    </row>
    <row r="3" spans="1:5" x14ac:dyDescent="0.35">
      <c r="A3" s="145" t="s">
        <v>4</v>
      </c>
      <c r="B3" s="5" t="s">
        <v>116</v>
      </c>
      <c r="C3" s="50">
        <v>0</v>
      </c>
      <c r="D3" s="51">
        <v>0</v>
      </c>
    </row>
    <row r="4" spans="1:5" ht="15" thickBot="1" x14ac:dyDescent="0.4">
      <c r="A4" s="146"/>
      <c r="B4" s="7" t="s">
        <v>117</v>
      </c>
      <c r="C4" s="52">
        <v>3272</v>
      </c>
      <c r="D4" s="53">
        <v>2789</v>
      </c>
    </row>
    <row r="5" spans="1:5" ht="15" thickBot="1" x14ac:dyDescent="0.4">
      <c r="A5" s="148" t="s">
        <v>8</v>
      </c>
      <c r="B5" s="149"/>
      <c r="C5" s="15">
        <f>SUM(C3:C4)</f>
        <v>3272</v>
      </c>
      <c r="D5" s="22">
        <f>SUM(D3:D4)</f>
        <v>2789</v>
      </c>
    </row>
    <row r="6" spans="1:5" ht="15" thickBot="1" x14ac:dyDescent="0.4">
      <c r="A6" s="25"/>
      <c r="B6" s="26"/>
      <c r="C6" s="27"/>
      <c r="D6" s="28"/>
    </row>
    <row r="7" spans="1:5" ht="29.5" thickBot="1" x14ac:dyDescent="0.4">
      <c r="A7" s="42" t="s">
        <v>0</v>
      </c>
      <c r="B7" s="68" t="s">
        <v>115</v>
      </c>
      <c r="C7" s="75" t="s">
        <v>2</v>
      </c>
      <c r="D7" s="76" t="s">
        <v>3</v>
      </c>
    </row>
    <row r="8" spans="1:5" x14ac:dyDescent="0.35">
      <c r="A8" s="145" t="s">
        <v>9</v>
      </c>
      <c r="B8" s="78" t="s">
        <v>116</v>
      </c>
      <c r="C8" s="80">
        <v>2191</v>
      </c>
      <c r="D8" s="62">
        <v>1988</v>
      </c>
    </row>
    <row r="9" spans="1:5" ht="15" thickBot="1" x14ac:dyDescent="0.4">
      <c r="A9" s="146"/>
      <c r="B9" s="79" t="s">
        <v>117</v>
      </c>
      <c r="C9" s="81">
        <v>23812</v>
      </c>
      <c r="D9" s="67">
        <v>21319</v>
      </c>
    </row>
    <row r="10" spans="1:5" ht="15" thickBot="1" x14ac:dyDescent="0.4">
      <c r="A10" s="148" t="s">
        <v>8</v>
      </c>
      <c r="B10" s="149"/>
      <c r="C10" s="36">
        <f>SUM(C8:C9)</f>
        <v>26003</v>
      </c>
      <c r="D10" s="37">
        <f>SUM(D8:D9)</f>
        <v>23307</v>
      </c>
    </row>
    <row r="11" spans="1:5" ht="15" thickBot="1" x14ac:dyDescent="0.4">
      <c r="A11" s="29"/>
      <c r="B11" s="30"/>
      <c r="C11" s="31"/>
      <c r="D11" s="31"/>
    </row>
    <row r="12" spans="1:5" ht="29.5" thickBot="1" x14ac:dyDescent="0.4">
      <c r="A12" s="42" t="s">
        <v>0</v>
      </c>
      <c r="B12" s="68" t="s">
        <v>115</v>
      </c>
      <c r="C12" s="73" t="s">
        <v>2</v>
      </c>
      <c r="D12" s="72" t="s">
        <v>3</v>
      </c>
    </row>
    <row r="13" spans="1:5" x14ac:dyDescent="0.35">
      <c r="A13" s="145" t="s">
        <v>15</v>
      </c>
      <c r="B13" s="5" t="s">
        <v>116</v>
      </c>
      <c r="C13">
        <v>20772</v>
      </c>
      <c r="D13">
        <v>20163</v>
      </c>
    </row>
    <row r="14" spans="1:5" ht="15" thickBot="1" x14ac:dyDescent="0.4">
      <c r="A14" s="146"/>
      <c r="B14" s="7" t="s">
        <v>117</v>
      </c>
      <c r="C14">
        <v>32910</v>
      </c>
      <c r="D14">
        <v>29314</v>
      </c>
    </row>
    <row r="15" spans="1:5" ht="15" thickBot="1" x14ac:dyDescent="0.4">
      <c r="A15" s="148" t="s">
        <v>8</v>
      </c>
      <c r="B15" s="149"/>
      <c r="C15" s="15">
        <f>SUM(C13:C14)</f>
        <v>53682</v>
      </c>
      <c r="D15" s="22">
        <f>SUM(D13:D14)</f>
        <v>49477</v>
      </c>
    </row>
    <row r="16" spans="1:5" ht="15" thickBot="1" x14ac:dyDescent="0.4">
      <c r="A16" s="29"/>
      <c r="B16" s="30"/>
      <c r="C16" s="31"/>
      <c r="D16" s="31"/>
    </row>
    <row r="17" spans="1:4" ht="29.5" thickBot="1" x14ac:dyDescent="0.4">
      <c r="A17" s="42" t="s">
        <v>0</v>
      </c>
      <c r="B17" s="68" t="s">
        <v>115</v>
      </c>
      <c r="C17" s="75" t="s">
        <v>2</v>
      </c>
      <c r="D17" s="76" t="s">
        <v>3</v>
      </c>
    </row>
    <row r="18" spans="1:4" x14ac:dyDescent="0.35">
      <c r="A18" s="145" t="s">
        <v>25</v>
      </c>
      <c r="B18" s="5" t="s">
        <v>116</v>
      </c>
      <c r="C18" s="59">
        <v>267740</v>
      </c>
      <c r="D18" s="59">
        <v>264790</v>
      </c>
    </row>
    <row r="19" spans="1:4" ht="15" thickBot="1" x14ac:dyDescent="0.4">
      <c r="A19" s="146"/>
      <c r="B19" s="7" t="s">
        <v>117</v>
      </c>
      <c r="C19" s="59">
        <v>25714</v>
      </c>
      <c r="D19" s="59">
        <v>23336</v>
      </c>
    </row>
    <row r="20" spans="1:4" ht="15" thickBot="1" x14ac:dyDescent="0.4">
      <c r="A20" s="148" t="s">
        <v>8</v>
      </c>
      <c r="B20" s="149"/>
      <c r="C20" s="36">
        <f>SUM(C18:C19)</f>
        <v>293454</v>
      </c>
      <c r="D20" s="37">
        <f>SUM(D18:D19)</f>
        <v>288126</v>
      </c>
    </row>
    <row r="21" spans="1:4" ht="15" thickBot="1" x14ac:dyDescent="0.4">
      <c r="A21" s="25"/>
      <c r="B21" s="26"/>
      <c r="C21" s="27"/>
      <c r="D21" s="28"/>
    </row>
    <row r="22" spans="1:4" ht="29.5" thickBot="1" x14ac:dyDescent="0.4">
      <c r="A22" s="42" t="s">
        <v>0</v>
      </c>
      <c r="B22" s="68" t="s">
        <v>115</v>
      </c>
      <c r="C22" s="73" t="s">
        <v>2</v>
      </c>
      <c r="D22" s="72" t="s">
        <v>3</v>
      </c>
    </row>
    <row r="23" spans="1:4" x14ac:dyDescent="0.35">
      <c r="A23" s="145" t="s">
        <v>37</v>
      </c>
      <c r="B23" s="5" t="s">
        <v>116</v>
      </c>
      <c r="C23">
        <v>111181</v>
      </c>
      <c r="D23">
        <v>109567</v>
      </c>
    </row>
    <row r="24" spans="1:4" ht="15" thickBot="1" x14ac:dyDescent="0.4">
      <c r="A24" s="146"/>
      <c r="B24" s="7" t="s">
        <v>117</v>
      </c>
      <c r="C24">
        <v>10603</v>
      </c>
      <c r="D24">
        <v>9910</v>
      </c>
    </row>
    <row r="25" spans="1:4" ht="15" thickBot="1" x14ac:dyDescent="0.4">
      <c r="A25" s="148" t="s">
        <v>8</v>
      </c>
      <c r="B25" s="149"/>
      <c r="C25" s="15">
        <f>SUM(C23:C24)</f>
        <v>121784</v>
      </c>
      <c r="D25" s="22">
        <f>SUM(D23:D24)</f>
        <v>119477</v>
      </c>
    </row>
    <row r="26" spans="1:4" ht="15" thickBot="1" x14ac:dyDescent="0.4">
      <c r="A26" s="29"/>
      <c r="B26" s="30"/>
      <c r="C26" s="33"/>
      <c r="D26" s="34"/>
    </row>
    <row r="27" spans="1:4" ht="29.5" thickBot="1" x14ac:dyDescent="0.4">
      <c r="A27" s="42" t="s">
        <v>0</v>
      </c>
      <c r="B27" s="74" t="s">
        <v>115</v>
      </c>
      <c r="C27" s="75" t="s">
        <v>2</v>
      </c>
      <c r="D27" s="76" t="s">
        <v>3</v>
      </c>
    </row>
    <row r="28" spans="1:4" x14ac:dyDescent="0.35">
      <c r="A28" s="144" t="s">
        <v>38</v>
      </c>
      <c r="B28" s="60" t="s">
        <v>116</v>
      </c>
      <c r="C28" s="105">
        <v>10951</v>
      </c>
      <c r="D28" s="106">
        <v>10593</v>
      </c>
    </row>
    <row r="29" spans="1:4" ht="15" thickBot="1" x14ac:dyDescent="0.4">
      <c r="A29" s="142"/>
      <c r="B29" s="65" t="s">
        <v>117</v>
      </c>
      <c r="C29" s="108">
        <v>9034</v>
      </c>
      <c r="D29" s="109">
        <v>8320</v>
      </c>
    </row>
    <row r="30" spans="1:4" ht="15" thickBot="1" x14ac:dyDescent="0.4">
      <c r="A30" s="148" t="s">
        <v>8</v>
      </c>
      <c r="B30" s="151"/>
      <c r="C30" s="36">
        <f>SUM(C28:C29)</f>
        <v>19985</v>
      </c>
      <c r="D30" s="37">
        <f>SUM(D28:D29)</f>
        <v>18913</v>
      </c>
    </row>
    <row r="31" spans="1:4" ht="15" thickBot="1" x14ac:dyDescent="0.4">
      <c r="A31" s="29"/>
      <c r="B31" s="30"/>
      <c r="C31" s="33"/>
      <c r="D31" s="34"/>
    </row>
    <row r="32" spans="1:4" ht="29.5" thickBot="1" x14ac:dyDescent="0.4">
      <c r="A32" s="42" t="s">
        <v>0</v>
      </c>
      <c r="B32" s="74" t="s">
        <v>115</v>
      </c>
      <c r="C32" s="75" t="s">
        <v>2</v>
      </c>
      <c r="D32" s="76" t="s">
        <v>3</v>
      </c>
    </row>
    <row r="33" spans="1:4" x14ac:dyDescent="0.35">
      <c r="A33" s="144" t="s">
        <v>162</v>
      </c>
      <c r="B33" s="60" t="s">
        <v>116</v>
      </c>
      <c r="C33" s="105">
        <v>1318</v>
      </c>
      <c r="D33" s="106">
        <v>1317</v>
      </c>
    </row>
    <row r="34" spans="1:4" ht="15" thickBot="1" x14ac:dyDescent="0.4">
      <c r="A34" s="142"/>
      <c r="B34" s="65" t="s">
        <v>117</v>
      </c>
      <c r="C34" s="108">
        <v>1552</v>
      </c>
      <c r="D34" s="109">
        <v>1350</v>
      </c>
    </row>
    <row r="35" spans="1:4" ht="15" thickBot="1" x14ac:dyDescent="0.4">
      <c r="A35" s="148" t="s">
        <v>8</v>
      </c>
      <c r="B35" s="151"/>
      <c r="C35" s="36">
        <f>SUM(C33:C34)</f>
        <v>2870</v>
      </c>
      <c r="D35" s="37">
        <f>SUM(D33:D34)</f>
        <v>2667</v>
      </c>
    </row>
    <row r="36" spans="1:4" ht="15" thickBot="1" x14ac:dyDescent="0.4">
      <c r="A36" s="88"/>
      <c r="B36" s="89"/>
      <c r="C36" s="90"/>
      <c r="D36" s="91"/>
    </row>
    <row r="37" spans="1:4" ht="29.5" thickBot="1" x14ac:dyDescent="0.4">
      <c r="A37" s="159" t="s">
        <v>40</v>
      </c>
      <c r="B37" s="160"/>
      <c r="C37" s="45" t="s">
        <v>2</v>
      </c>
      <c r="D37" s="46" t="s">
        <v>3</v>
      </c>
    </row>
    <row r="38" spans="1:4" x14ac:dyDescent="0.35">
      <c r="A38" s="161" t="s">
        <v>116</v>
      </c>
      <c r="B38" s="162"/>
      <c r="C38" s="92">
        <f>C33+C28+C23+C18+C13+C8+C3</f>
        <v>414153</v>
      </c>
      <c r="D38" s="93">
        <f>D33+D28+D23+D18+D13+D8+D3</f>
        <v>408418</v>
      </c>
    </row>
    <row r="39" spans="1:4" ht="15" thickBot="1" x14ac:dyDescent="0.4">
      <c r="A39" s="163" t="s">
        <v>131</v>
      </c>
      <c r="B39" s="164"/>
      <c r="C39" s="94">
        <f>C34+C29+C24+C19+C14+C9+C4</f>
        <v>106897</v>
      </c>
      <c r="D39" s="95">
        <f>D34+D29+D24+D19+D14+D9+D4</f>
        <v>96338</v>
      </c>
    </row>
    <row r="40" spans="1:4" ht="15" thickBot="1" x14ac:dyDescent="0.4">
      <c r="A40" s="148" t="s">
        <v>8</v>
      </c>
      <c r="B40" s="151"/>
      <c r="C40" s="36">
        <f>SUM(C38:C39)</f>
        <v>521050</v>
      </c>
      <c r="D40" s="37">
        <f>SUM(D38:D39)</f>
        <v>504756</v>
      </c>
    </row>
  </sheetData>
  <mergeCells count="19">
    <mergeCell ref="A1:D1"/>
    <mergeCell ref="A5:B5"/>
    <mergeCell ref="A3:A4"/>
    <mergeCell ref="A30:B30"/>
    <mergeCell ref="A10:B10"/>
    <mergeCell ref="A20:B20"/>
    <mergeCell ref="A25:B25"/>
    <mergeCell ref="A15:B15"/>
    <mergeCell ref="A28:A29"/>
    <mergeCell ref="A23:A24"/>
    <mergeCell ref="A18:A19"/>
    <mergeCell ref="A13:A14"/>
    <mergeCell ref="A8:A9"/>
    <mergeCell ref="A37:B37"/>
    <mergeCell ref="A38:B38"/>
    <mergeCell ref="A39:B39"/>
    <mergeCell ref="A40:B40"/>
    <mergeCell ref="A33:A34"/>
    <mergeCell ref="A35:B35"/>
  </mergeCells>
  <hyperlinks>
    <hyperlink ref="E1" location="Dashboard!A1" display="Click Here to go back to Dashboard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40"/>
  <sheetViews>
    <sheetView topLeftCell="A25" workbookViewId="0">
      <selection activeCell="B33" sqref="B33:D34"/>
    </sheetView>
  </sheetViews>
  <sheetFormatPr defaultRowHeight="14.5" x14ac:dyDescent="0.35"/>
  <cols>
    <col min="1" max="1" width="13.26953125" customWidth="1"/>
    <col min="2" max="2" width="45.7265625" customWidth="1"/>
    <col min="3" max="3" width="10.54296875" style="19" customWidth="1"/>
    <col min="4" max="4" width="13.81640625" style="19" customWidth="1"/>
  </cols>
  <sheetData>
    <row r="1" spans="1:5" ht="36" customHeight="1" thickBot="1" x14ac:dyDescent="0.5">
      <c r="A1" s="156" t="s">
        <v>122</v>
      </c>
      <c r="B1" s="157"/>
      <c r="C1" s="157"/>
      <c r="D1" s="158"/>
      <c r="E1" s="47" t="s">
        <v>107</v>
      </c>
    </row>
    <row r="2" spans="1:5" ht="29.5" thickBot="1" x14ac:dyDescent="0.4">
      <c r="A2" s="42" t="s">
        <v>0</v>
      </c>
      <c r="B2" s="74" t="s">
        <v>124</v>
      </c>
      <c r="C2" s="75" t="s">
        <v>2</v>
      </c>
      <c r="D2" s="76" t="s">
        <v>3</v>
      </c>
    </row>
    <row r="3" spans="1:5" x14ac:dyDescent="0.35">
      <c r="A3" s="144" t="s">
        <v>4</v>
      </c>
      <c r="B3" s="5" t="s">
        <v>119</v>
      </c>
      <c r="C3" s="61">
        <v>3192</v>
      </c>
      <c r="D3" s="62">
        <v>2728</v>
      </c>
    </row>
    <row r="4" spans="1:5" ht="15" thickBot="1" x14ac:dyDescent="0.4">
      <c r="A4" s="142"/>
      <c r="B4" s="7" t="s">
        <v>120</v>
      </c>
      <c r="C4" s="66">
        <v>80</v>
      </c>
      <c r="D4" s="67">
        <v>61</v>
      </c>
    </row>
    <row r="5" spans="1:5" ht="15" thickBot="1" x14ac:dyDescent="0.4">
      <c r="A5" s="148" t="s">
        <v>8</v>
      </c>
      <c r="B5" s="151"/>
      <c r="C5" s="36">
        <f>SUM(C3:C4)</f>
        <v>3272</v>
      </c>
      <c r="D5" s="36">
        <f>SUM(D3:D4)</f>
        <v>2789</v>
      </c>
    </row>
    <row r="6" spans="1:5" ht="15" thickBot="1" x14ac:dyDescent="0.4">
      <c r="A6" s="25"/>
      <c r="B6" s="26"/>
      <c r="C6" s="27"/>
      <c r="D6" s="28"/>
    </row>
    <row r="7" spans="1:5" ht="29.5" thickBot="1" x14ac:dyDescent="0.4">
      <c r="A7" s="42" t="s">
        <v>0</v>
      </c>
      <c r="B7" s="74" t="s">
        <v>124</v>
      </c>
      <c r="C7" s="75" t="s">
        <v>2</v>
      </c>
      <c r="D7" s="76" t="s">
        <v>3</v>
      </c>
    </row>
    <row r="8" spans="1:5" x14ac:dyDescent="0.35">
      <c r="A8" s="144" t="s">
        <v>9</v>
      </c>
      <c r="B8" s="78" t="s">
        <v>119</v>
      </c>
      <c r="C8" s="80">
        <v>24345</v>
      </c>
      <c r="D8" s="62">
        <v>21747</v>
      </c>
    </row>
    <row r="9" spans="1:5" ht="15" thickBot="1" x14ac:dyDescent="0.4">
      <c r="A9" s="142"/>
      <c r="B9" s="79" t="s">
        <v>120</v>
      </c>
      <c r="C9" s="81">
        <v>1658</v>
      </c>
      <c r="D9" s="67">
        <v>1560</v>
      </c>
    </row>
    <row r="10" spans="1:5" ht="15" thickBot="1" x14ac:dyDescent="0.4">
      <c r="A10" s="148" t="s">
        <v>8</v>
      </c>
      <c r="B10" s="151"/>
      <c r="C10" s="36">
        <f>SUM(C8:C9)</f>
        <v>26003</v>
      </c>
      <c r="D10" s="36">
        <f>SUM(D8:D9)</f>
        <v>23307</v>
      </c>
    </row>
    <row r="11" spans="1:5" ht="15" thickBot="1" x14ac:dyDescent="0.4">
      <c r="A11" s="29"/>
      <c r="B11" s="30"/>
      <c r="C11" s="31"/>
      <c r="D11" s="31"/>
    </row>
    <row r="12" spans="1:5" ht="29.5" thickBot="1" x14ac:dyDescent="0.4">
      <c r="A12" s="42" t="s">
        <v>0</v>
      </c>
      <c r="B12" s="74" t="s">
        <v>124</v>
      </c>
      <c r="C12" s="75" t="s">
        <v>2</v>
      </c>
      <c r="D12" s="76" t="s">
        <v>3</v>
      </c>
    </row>
    <row r="13" spans="1:5" x14ac:dyDescent="0.35">
      <c r="A13" s="144" t="s">
        <v>15</v>
      </c>
      <c r="B13" s="5" t="s">
        <v>119</v>
      </c>
      <c r="C13" s="61">
        <v>48421</v>
      </c>
      <c r="D13" s="62">
        <v>44632</v>
      </c>
    </row>
    <row r="14" spans="1:5" ht="15" thickBot="1" x14ac:dyDescent="0.4">
      <c r="A14" s="142"/>
      <c r="B14" s="7" t="s">
        <v>120</v>
      </c>
      <c r="C14" s="66">
        <v>5261</v>
      </c>
      <c r="D14" s="67">
        <v>4845</v>
      </c>
    </row>
    <row r="15" spans="1:5" ht="15" thickBot="1" x14ac:dyDescent="0.4">
      <c r="A15" s="148" t="s">
        <v>8</v>
      </c>
      <c r="B15" s="151"/>
      <c r="C15" s="36">
        <f>SUM(C13:C14)</f>
        <v>53682</v>
      </c>
      <c r="D15" s="36">
        <f>SUM(D13:D14)</f>
        <v>49477</v>
      </c>
    </row>
    <row r="16" spans="1:5" ht="15" thickBot="1" x14ac:dyDescent="0.4">
      <c r="A16" s="29"/>
      <c r="B16" s="30"/>
      <c r="C16" s="31"/>
      <c r="D16" s="31"/>
    </row>
    <row r="17" spans="1:4" ht="29.5" thickBot="1" x14ac:dyDescent="0.4">
      <c r="A17" s="42" t="s">
        <v>0</v>
      </c>
      <c r="B17" s="74" t="s">
        <v>124</v>
      </c>
      <c r="C17" s="75" t="s">
        <v>2</v>
      </c>
      <c r="D17" s="76" t="s">
        <v>3</v>
      </c>
    </row>
    <row r="18" spans="1:4" x14ac:dyDescent="0.35">
      <c r="A18" s="144" t="s">
        <v>25</v>
      </c>
      <c r="B18" s="5" t="s">
        <v>119</v>
      </c>
      <c r="C18" s="61">
        <v>291255</v>
      </c>
      <c r="D18" s="62">
        <v>286155</v>
      </c>
    </row>
    <row r="19" spans="1:4" ht="15" thickBot="1" x14ac:dyDescent="0.4">
      <c r="A19" s="142"/>
      <c r="B19" s="7" t="s">
        <v>120</v>
      </c>
      <c r="C19" s="66">
        <v>2199</v>
      </c>
      <c r="D19" s="67">
        <v>1971</v>
      </c>
    </row>
    <row r="20" spans="1:4" ht="15" thickBot="1" x14ac:dyDescent="0.4">
      <c r="A20" s="148" t="s">
        <v>8</v>
      </c>
      <c r="B20" s="151"/>
      <c r="C20" s="36">
        <f>SUM(C18:C19)</f>
        <v>293454</v>
      </c>
      <c r="D20" s="36">
        <f>SUM(D18:D19)</f>
        <v>288126</v>
      </c>
    </row>
    <row r="21" spans="1:4" ht="15" thickBot="1" x14ac:dyDescent="0.4">
      <c r="A21" s="25"/>
      <c r="B21" s="26"/>
      <c r="C21" s="27"/>
      <c r="D21" s="28"/>
    </row>
    <row r="22" spans="1:4" ht="29.5" thickBot="1" x14ac:dyDescent="0.4">
      <c r="A22" s="42" t="s">
        <v>0</v>
      </c>
      <c r="B22" s="74" t="s">
        <v>124</v>
      </c>
      <c r="C22" s="75" t="s">
        <v>2</v>
      </c>
      <c r="D22" s="76" t="s">
        <v>3</v>
      </c>
    </row>
    <row r="23" spans="1:4" x14ac:dyDescent="0.35">
      <c r="A23" s="144" t="s">
        <v>37</v>
      </c>
      <c r="B23" s="5" t="s">
        <v>119</v>
      </c>
      <c r="C23" s="83">
        <v>120871</v>
      </c>
      <c r="D23" s="84">
        <v>118650</v>
      </c>
    </row>
    <row r="24" spans="1:4" ht="15" thickBot="1" x14ac:dyDescent="0.4">
      <c r="A24" s="142"/>
      <c r="B24" s="7" t="s">
        <v>120</v>
      </c>
      <c r="C24" s="86">
        <v>913</v>
      </c>
      <c r="D24" s="87">
        <v>827</v>
      </c>
    </row>
    <row r="25" spans="1:4" ht="15" thickBot="1" x14ac:dyDescent="0.4">
      <c r="A25" s="148" t="s">
        <v>8</v>
      </c>
      <c r="B25" s="149"/>
      <c r="C25" s="15">
        <f>SUM(C23:C24)</f>
        <v>121784</v>
      </c>
      <c r="D25" s="22">
        <f>SUM(D23:D24)</f>
        <v>119477</v>
      </c>
    </row>
    <row r="26" spans="1:4" ht="15" thickBot="1" x14ac:dyDescent="0.4">
      <c r="A26" s="29"/>
      <c r="B26" s="30"/>
      <c r="C26" s="33"/>
      <c r="D26" s="34"/>
    </row>
    <row r="27" spans="1:4" ht="29.5" thickBot="1" x14ac:dyDescent="0.4">
      <c r="A27" s="42" t="s">
        <v>0</v>
      </c>
      <c r="B27" s="74" t="s">
        <v>124</v>
      </c>
      <c r="C27" s="75" t="s">
        <v>2</v>
      </c>
      <c r="D27" s="76" t="s">
        <v>3</v>
      </c>
    </row>
    <row r="28" spans="1:4" x14ac:dyDescent="0.35">
      <c r="A28" s="144" t="s">
        <v>38</v>
      </c>
      <c r="B28" s="60" t="s">
        <v>119</v>
      </c>
      <c r="C28" s="61">
        <v>19129</v>
      </c>
      <c r="D28" s="62">
        <v>18147</v>
      </c>
    </row>
    <row r="29" spans="1:4" ht="15" thickBot="1" x14ac:dyDescent="0.4">
      <c r="A29" s="142"/>
      <c r="B29" s="65" t="s">
        <v>120</v>
      </c>
      <c r="C29" s="66">
        <v>856</v>
      </c>
      <c r="D29" s="67">
        <v>766</v>
      </c>
    </row>
    <row r="30" spans="1:4" ht="15" thickBot="1" x14ac:dyDescent="0.4">
      <c r="A30" s="148" t="s">
        <v>8</v>
      </c>
      <c r="B30" s="151"/>
      <c r="C30" s="36">
        <f>SUM(C28:C29)</f>
        <v>19985</v>
      </c>
      <c r="D30" s="36">
        <f>SUM(D28:D29)</f>
        <v>18913</v>
      </c>
    </row>
    <row r="31" spans="1:4" ht="15" thickBot="1" x14ac:dyDescent="0.4">
      <c r="A31" s="29"/>
      <c r="B31" s="30"/>
      <c r="C31" s="33"/>
      <c r="D31" s="34"/>
    </row>
    <row r="32" spans="1:4" ht="29.5" thickBot="1" x14ac:dyDescent="0.4">
      <c r="A32" s="42" t="s">
        <v>0</v>
      </c>
      <c r="B32" s="74" t="s">
        <v>124</v>
      </c>
      <c r="C32" s="75" t="s">
        <v>2</v>
      </c>
      <c r="D32" s="76" t="s">
        <v>3</v>
      </c>
    </row>
    <row r="33" spans="1:4" x14ac:dyDescent="0.35">
      <c r="A33" s="144" t="s">
        <v>162</v>
      </c>
      <c r="B33" s="60" t="s">
        <v>119</v>
      </c>
      <c r="C33" s="61">
        <v>2670</v>
      </c>
      <c r="D33" s="62">
        <v>2473</v>
      </c>
    </row>
    <row r="34" spans="1:4" ht="15" thickBot="1" x14ac:dyDescent="0.4">
      <c r="A34" s="142"/>
      <c r="B34" s="65" t="s">
        <v>120</v>
      </c>
      <c r="C34" s="66">
        <v>200</v>
      </c>
      <c r="D34" s="67">
        <v>194</v>
      </c>
    </row>
    <row r="35" spans="1:4" ht="15" thickBot="1" x14ac:dyDescent="0.4">
      <c r="A35" s="148" t="s">
        <v>8</v>
      </c>
      <c r="B35" s="151"/>
      <c r="C35" s="36">
        <f>SUM(C33:C34)</f>
        <v>2870</v>
      </c>
      <c r="D35" s="36">
        <f>SUM(D33:D34)</f>
        <v>2667</v>
      </c>
    </row>
    <row r="36" spans="1:4" ht="15" thickBot="1" x14ac:dyDescent="0.4">
      <c r="A36" s="10"/>
      <c r="B36" s="11"/>
      <c r="C36" s="16"/>
      <c r="D36" s="23"/>
    </row>
    <row r="37" spans="1:4" ht="29.5" thickBot="1" x14ac:dyDescent="0.4">
      <c r="A37" s="159" t="s">
        <v>40</v>
      </c>
      <c r="B37" s="160"/>
      <c r="C37" s="45" t="s">
        <v>2</v>
      </c>
      <c r="D37" s="46" t="s">
        <v>3</v>
      </c>
    </row>
    <row r="38" spans="1:4" ht="15" thickBot="1" x14ac:dyDescent="0.4">
      <c r="A38" s="161" t="s">
        <v>119</v>
      </c>
      <c r="B38" s="162"/>
      <c r="C38" s="92">
        <f>C33+C28+C23+C18+C13+C8+C3</f>
        <v>509883</v>
      </c>
      <c r="D38" s="93">
        <f>D33+D28+D23+D18+D13+D8+D3</f>
        <v>494532</v>
      </c>
    </row>
    <row r="39" spans="1:4" ht="15" thickBot="1" x14ac:dyDescent="0.4">
      <c r="A39" s="163" t="s">
        <v>120</v>
      </c>
      <c r="B39" s="164"/>
      <c r="C39" s="96">
        <f>C34+C29+C24+C19+C14+C9+C4</f>
        <v>11167</v>
      </c>
      <c r="D39" s="97">
        <f>D34+D29+D24+D19+D14+D9+D4</f>
        <v>10224</v>
      </c>
    </row>
    <row r="40" spans="1:4" ht="15" thickBot="1" x14ac:dyDescent="0.4">
      <c r="A40" s="150" t="s">
        <v>8</v>
      </c>
      <c r="B40" s="151"/>
      <c r="C40" s="36">
        <f>SUM(C38:C39)</f>
        <v>521050</v>
      </c>
      <c r="D40" s="37">
        <f>SUM(D38:D39)</f>
        <v>504756</v>
      </c>
    </row>
  </sheetData>
  <mergeCells count="19">
    <mergeCell ref="A1:D1"/>
    <mergeCell ref="A3:A4"/>
    <mergeCell ref="A5:B5"/>
    <mergeCell ref="A8:A9"/>
    <mergeCell ref="A10:B10"/>
    <mergeCell ref="A37:B37"/>
    <mergeCell ref="A38:B38"/>
    <mergeCell ref="A39:B39"/>
    <mergeCell ref="A40:B40"/>
    <mergeCell ref="A13:A14"/>
    <mergeCell ref="A30:B30"/>
    <mergeCell ref="A15:B15"/>
    <mergeCell ref="A18:A19"/>
    <mergeCell ref="A20:B20"/>
    <mergeCell ref="A23:A24"/>
    <mergeCell ref="A25:B25"/>
    <mergeCell ref="A28:A29"/>
    <mergeCell ref="A33:A34"/>
    <mergeCell ref="A35:B35"/>
  </mergeCells>
  <hyperlinks>
    <hyperlink ref="E1" location="Dashboard!A1" display="Click Here to go back to Dashboard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41"/>
  <sheetViews>
    <sheetView topLeftCell="A18" zoomScale="85" zoomScaleNormal="85" workbookViewId="0">
      <selection activeCell="N38" sqref="N38"/>
    </sheetView>
  </sheetViews>
  <sheetFormatPr defaultRowHeight="14.5" x14ac:dyDescent="0.35"/>
  <cols>
    <col min="1" max="1" width="13.26953125" customWidth="1"/>
    <col min="2" max="2" width="45.7265625" customWidth="1"/>
    <col min="3" max="3" width="10.54296875" style="19" customWidth="1"/>
    <col min="4" max="4" width="13.81640625" style="19" customWidth="1"/>
  </cols>
  <sheetData>
    <row r="1" spans="1:5" ht="36" customHeight="1" thickBot="1" x14ac:dyDescent="0.5">
      <c r="A1" s="156" t="s">
        <v>135</v>
      </c>
      <c r="B1" s="157"/>
      <c r="C1" s="157"/>
      <c r="D1" s="158"/>
      <c r="E1" s="47" t="s">
        <v>107</v>
      </c>
    </row>
    <row r="2" spans="1:5" ht="29.5" thickBot="1" x14ac:dyDescent="0.4">
      <c r="A2" s="42" t="s">
        <v>0</v>
      </c>
      <c r="B2" s="74" t="s">
        <v>134</v>
      </c>
      <c r="C2" s="75" t="s">
        <v>2</v>
      </c>
      <c r="D2" s="76" t="s">
        <v>3</v>
      </c>
    </row>
    <row r="3" spans="1:5" x14ac:dyDescent="0.35">
      <c r="A3" s="144" t="s">
        <v>4</v>
      </c>
      <c r="B3" s="60" t="s">
        <v>132</v>
      </c>
      <c r="C3" s="61">
        <v>3272</v>
      </c>
      <c r="D3" s="62">
        <v>2789</v>
      </c>
    </row>
    <row r="4" spans="1:5" ht="15" thickBot="1" x14ac:dyDescent="0.4">
      <c r="A4" s="142"/>
      <c r="B4" s="65" t="s">
        <v>133</v>
      </c>
      <c r="C4" s="66">
        <v>0</v>
      </c>
      <c r="D4" s="67">
        <v>0</v>
      </c>
    </row>
    <row r="5" spans="1:5" ht="15" thickBot="1" x14ac:dyDescent="0.4">
      <c r="A5" s="148" t="s">
        <v>8</v>
      </c>
      <c r="B5" s="151"/>
      <c r="C5" s="36">
        <f>SUM(C3:C4)</f>
        <v>3272</v>
      </c>
      <c r="D5" s="36">
        <f>SUM(D3:D4)</f>
        <v>2789</v>
      </c>
    </row>
    <row r="6" spans="1:5" ht="15" thickBot="1" x14ac:dyDescent="0.4">
      <c r="A6" s="25"/>
      <c r="B6" s="26"/>
      <c r="C6" s="27"/>
      <c r="D6" s="28"/>
    </row>
    <row r="7" spans="1:5" ht="29.5" thickBot="1" x14ac:dyDescent="0.4">
      <c r="A7" s="42" t="s">
        <v>0</v>
      </c>
      <c r="B7" s="74" t="s">
        <v>124</v>
      </c>
      <c r="C7" s="75" t="s">
        <v>2</v>
      </c>
      <c r="D7" s="76" t="s">
        <v>3</v>
      </c>
    </row>
    <row r="8" spans="1:5" x14ac:dyDescent="0.35">
      <c r="A8" s="144" t="s">
        <v>9</v>
      </c>
      <c r="B8" s="82" t="s">
        <v>132</v>
      </c>
      <c r="C8" s="83">
        <v>23756</v>
      </c>
      <c r="D8" s="84">
        <v>21217</v>
      </c>
    </row>
    <row r="9" spans="1:5" ht="15" thickBot="1" x14ac:dyDescent="0.4">
      <c r="A9" s="142"/>
      <c r="B9" s="85" t="s">
        <v>133</v>
      </c>
      <c r="C9" s="86">
        <v>2247</v>
      </c>
      <c r="D9" s="87">
        <v>2090</v>
      </c>
    </row>
    <row r="10" spans="1:5" ht="15" thickBot="1" x14ac:dyDescent="0.4">
      <c r="A10" s="148" t="s">
        <v>8</v>
      </c>
      <c r="B10" s="151"/>
      <c r="C10" s="36">
        <f>SUM(C8:C9)</f>
        <v>26003</v>
      </c>
      <c r="D10" s="36">
        <f>SUM(D8:D9)</f>
        <v>23307</v>
      </c>
    </row>
    <row r="11" spans="1:5" ht="15" thickBot="1" x14ac:dyDescent="0.4">
      <c r="A11" s="29"/>
      <c r="B11" s="30"/>
      <c r="C11" s="31"/>
      <c r="D11" s="31"/>
    </row>
    <row r="12" spans="1:5" ht="29.5" thickBot="1" x14ac:dyDescent="0.4">
      <c r="A12" s="42" t="s">
        <v>0</v>
      </c>
      <c r="B12" s="74" t="s">
        <v>124</v>
      </c>
      <c r="C12" s="75" t="s">
        <v>2</v>
      </c>
      <c r="D12" s="76" t="s">
        <v>3</v>
      </c>
    </row>
    <row r="13" spans="1:5" x14ac:dyDescent="0.35">
      <c r="A13" s="144" t="s">
        <v>15</v>
      </c>
      <c r="B13" s="5" t="s">
        <v>132</v>
      </c>
      <c r="C13" s="83">
        <v>32895</v>
      </c>
      <c r="D13" s="84">
        <v>29325</v>
      </c>
    </row>
    <row r="14" spans="1:5" ht="15" thickBot="1" x14ac:dyDescent="0.4">
      <c r="A14" s="142"/>
      <c r="B14" s="7" t="s">
        <v>133</v>
      </c>
      <c r="C14" s="86">
        <v>20787</v>
      </c>
      <c r="D14" s="87">
        <v>20152</v>
      </c>
    </row>
    <row r="15" spans="1:5" ht="15" thickBot="1" x14ac:dyDescent="0.4">
      <c r="A15" s="148" t="s">
        <v>8</v>
      </c>
      <c r="B15" s="151"/>
      <c r="C15" s="36">
        <f>SUM(C13:C14)</f>
        <v>53682</v>
      </c>
      <c r="D15" s="36">
        <f>SUM(D13:D14)</f>
        <v>49477</v>
      </c>
    </row>
    <row r="16" spans="1:5" ht="15" thickBot="1" x14ac:dyDescent="0.4">
      <c r="A16" s="29"/>
      <c r="B16" s="30"/>
      <c r="C16" s="31"/>
      <c r="D16" s="31"/>
    </row>
    <row r="17" spans="1:4" ht="29.5" thickBot="1" x14ac:dyDescent="0.4">
      <c r="A17" s="42" t="s">
        <v>0</v>
      </c>
      <c r="B17" s="74" t="s">
        <v>124</v>
      </c>
      <c r="C17" s="75" t="s">
        <v>2</v>
      </c>
      <c r="D17" s="76" t="s">
        <v>3</v>
      </c>
    </row>
    <row r="18" spans="1:4" x14ac:dyDescent="0.35">
      <c r="A18" s="144" t="s">
        <v>25</v>
      </c>
      <c r="B18" s="5" t="s">
        <v>132</v>
      </c>
      <c r="C18" s="61">
        <v>26200</v>
      </c>
      <c r="D18" s="62">
        <v>23750</v>
      </c>
    </row>
    <row r="19" spans="1:4" ht="15" thickBot="1" x14ac:dyDescent="0.4">
      <c r="A19" s="142"/>
      <c r="B19" s="7" t="s">
        <v>133</v>
      </c>
      <c r="C19" s="66">
        <v>267254</v>
      </c>
      <c r="D19" s="67">
        <v>264376</v>
      </c>
    </row>
    <row r="20" spans="1:4" ht="15" thickBot="1" x14ac:dyDescent="0.4">
      <c r="A20" s="148" t="s">
        <v>8</v>
      </c>
      <c r="B20" s="151"/>
      <c r="C20" s="36">
        <f>SUM(C18:C19)</f>
        <v>293454</v>
      </c>
      <c r="D20" s="36">
        <f>SUM(D18:D19)</f>
        <v>288126</v>
      </c>
    </row>
    <row r="21" spans="1:4" ht="15" thickBot="1" x14ac:dyDescent="0.4">
      <c r="A21" s="25"/>
      <c r="B21" s="26"/>
      <c r="C21" s="27"/>
      <c r="D21" s="28"/>
    </row>
    <row r="22" spans="1:4" ht="29.5" thickBot="1" x14ac:dyDescent="0.4">
      <c r="A22" s="42" t="s">
        <v>0</v>
      </c>
      <c r="B22" s="74" t="s">
        <v>124</v>
      </c>
      <c r="C22" s="75" t="s">
        <v>2</v>
      </c>
      <c r="D22" s="76" t="s">
        <v>3</v>
      </c>
    </row>
    <row r="23" spans="1:4" x14ac:dyDescent="0.35">
      <c r="A23" s="144" t="s">
        <v>37</v>
      </c>
      <c r="B23" s="5" t="s">
        <v>132</v>
      </c>
      <c r="C23" s="83">
        <v>12076</v>
      </c>
      <c r="D23" s="84">
        <v>11285</v>
      </c>
    </row>
    <row r="24" spans="1:4" ht="15" thickBot="1" x14ac:dyDescent="0.4">
      <c r="A24" s="142"/>
      <c r="B24" s="7" t="s">
        <v>133</v>
      </c>
      <c r="C24" s="86">
        <v>109708</v>
      </c>
      <c r="D24" s="87">
        <v>108192</v>
      </c>
    </row>
    <row r="25" spans="1:4" ht="15" thickBot="1" x14ac:dyDescent="0.4">
      <c r="A25" s="148" t="s">
        <v>8</v>
      </c>
      <c r="B25" s="151"/>
      <c r="C25" s="36">
        <f>SUM(C23:C24)</f>
        <v>121784</v>
      </c>
      <c r="D25" s="36">
        <f>SUM(D23:D24)</f>
        <v>119477</v>
      </c>
    </row>
    <row r="26" spans="1:4" ht="15" thickBot="1" x14ac:dyDescent="0.4">
      <c r="A26" s="29"/>
      <c r="B26" s="30"/>
      <c r="C26" s="33"/>
      <c r="D26" s="34"/>
    </row>
    <row r="27" spans="1:4" ht="29.5" thickBot="1" x14ac:dyDescent="0.4">
      <c r="A27" s="42" t="s">
        <v>0</v>
      </c>
      <c r="B27" s="74" t="s">
        <v>124</v>
      </c>
      <c r="C27" s="75" t="s">
        <v>2</v>
      </c>
      <c r="D27" s="76" t="s">
        <v>3</v>
      </c>
    </row>
    <row r="28" spans="1:4" x14ac:dyDescent="0.35">
      <c r="A28" s="144" t="s">
        <v>38</v>
      </c>
      <c r="B28" s="60" t="s">
        <v>132</v>
      </c>
      <c r="C28" s="61">
        <v>9182</v>
      </c>
      <c r="D28" s="62">
        <v>8460</v>
      </c>
    </row>
    <row r="29" spans="1:4" ht="15" thickBot="1" x14ac:dyDescent="0.4">
      <c r="A29" s="142"/>
      <c r="B29" s="65" t="s">
        <v>133</v>
      </c>
      <c r="C29" s="66">
        <v>10803</v>
      </c>
      <c r="D29" s="67">
        <v>10453</v>
      </c>
    </row>
    <row r="30" spans="1:4" ht="15" thickBot="1" x14ac:dyDescent="0.4">
      <c r="A30" s="148" t="s">
        <v>8</v>
      </c>
      <c r="B30" s="151"/>
      <c r="C30" s="36">
        <f>SUM(C28:C29)</f>
        <v>19985</v>
      </c>
      <c r="D30" s="36">
        <f>SUM(D28:D29)</f>
        <v>18913</v>
      </c>
    </row>
    <row r="31" spans="1:4" ht="15" thickBot="1" x14ac:dyDescent="0.4">
      <c r="A31" s="29"/>
      <c r="B31" s="30"/>
      <c r="C31" s="33"/>
      <c r="D31" s="34"/>
    </row>
    <row r="32" spans="1:4" ht="29.5" thickBot="1" x14ac:dyDescent="0.4">
      <c r="A32" s="42" t="s">
        <v>0</v>
      </c>
      <c r="B32" s="74" t="s">
        <v>124</v>
      </c>
      <c r="C32" s="75" t="s">
        <v>2</v>
      </c>
      <c r="D32" s="76" t="s">
        <v>3</v>
      </c>
    </row>
    <row r="33" spans="1:4" x14ac:dyDescent="0.35">
      <c r="A33" s="144" t="s">
        <v>38</v>
      </c>
      <c r="B33" s="60" t="s">
        <v>167</v>
      </c>
      <c r="C33" s="61">
        <v>76</v>
      </c>
      <c r="D33" s="62">
        <v>33</v>
      </c>
    </row>
    <row r="34" spans="1:4" x14ac:dyDescent="0.35">
      <c r="A34" s="142"/>
      <c r="B34" s="126" t="s">
        <v>172</v>
      </c>
      <c r="C34" s="127">
        <v>1476</v>
      </c>
      <c r="D34" s="128">
        <v>1317</v>
      </c>
    </row>
    <row r="35" spans="1:4" ht="15" thickBot="1" x14ac:dyDescent="0.4">
      <c r="A35" s="142"/>
      <c r="B35" s="65" t="s">
        <v>133</v>
      </c>
      <c r="C35" s="66">
        <v>1318</v>
      </c>
      <c r="D35" s="67">
        <v>1317</v>
      </c>
    </row>
    <row r="36" spans="1:4" ht="15" thickBot="1" x14ac:dyDescent="0.4">
      <c r="A36" s="148" t="s">
        <v>8</v>
      </c>
      <c r="B36" s="151"/>
      <c r="C36" s="36">
        <f>SUM(C33:C35)</f>
        <v>2870</v>
      </c>
      <c r="D36" s="36">
        <f>SUM(D33:D35)</f>
        <v>2667</v>
      </c>
    </row>
    <row r="37" spans="1:4" ht="15" thickBot="1" x14ac:dyDescent="0.4">
      <c r="A37" s="10"/>
      <c r="B37" s="11"/>
      <c r="C37" s="16"/>
      <c r="D37" s="23"/>
    </row>
    <row r="38" spans="1:4" ht="29.5" thickBot="1" x14ac:dyDescent="0.4">
      <c r="A38" s="159" t="s">
        <v>40</v>
      </c>
      <c r="B38" s="160"/>
      <c r="C38" s="45" t="s">
        <v>2</v>
      </c>
      <c r="D38" s="46" t="s">
        <v>3</v>
      </c>
    </row>
    <row r="39" spans="1:4" ht="15" thickBot="1" x14ac:dyDescent="0.4">
      <c r="A39" s="161" t="s">
        <v>132</v>
      </c>
      <c r="B39" s="162"/>
      <c r="C39" s="92">
        <f>C33+C28+C23+C18+C13+C8+C3+C34</f>
        <v>108933</v>
      </c>
      <c r="D39" s="93">
        <f>D33+D28+D23+D18+D13+D8+D3+D34</f>
        <v>98176</v>
      </c>
    </row>
    <row r="40" spans="1:4" ht="15" thickBot="1" x14ac:dyDescent="0.4">
      <c r="A40" s="163" t="s">
        <v>133</v>
      </c>
      <c r="B40" s="164"/>
      <c r="C40" s="96">
        <f>C35+C29+C24+C19+C14+C9+C4</f>
        <v>412117</v>
      </c>
      <c r="D40" s="97">
        <f>D35+D29+D24+D19+D14+D9+D4</f>
        <v>406580</v>
      </c>
    </row>
    <row r="41" spans="1:4" ht="15" thickBot="1" x14ac:dyDescent="0.4">
      <c r="A41" s="150" t="s">
        <v>8</v>
      </c>
      <c r="B41" s="151"/>
      <c r="C41" s="36">
        <f>SUM(C39:C40)</f>
        <v>521050</v>
      </c>
      <c r="D41" s="37">
        <f>SUM(D39:D40)</f>
        <v>504756</v>
      </c>
    </row>
  </sheetData>
  <mergeCells count="19">
    <mergeCell ref="A28:A29"/>
    <mergeCell ref="A1:D1"/>
    <mergeCell ref="A3:A4"/>
    <mergeCell ref="A5:B5"/>
    <mergeCell ref="A8:A9"/>
    <mergeCell ref="A10:B10"/>
    <mergeCell ref="A13:A14"/>
    <mergeCell ref="A15:B15"/>
    <mergeCell ref="A18:A19"/>
    <mergeCell ref="A20:B20"/>
    <mergeCell ref="A23:A24"/>
    <mergeCell ref="A25:B25"/>
    <mergeCell ref="A30:B30"/>
    <mergeCell ref="A38:B38"/>
    <mergeCell ref="A39:B39"/>
    <mergeCell ref="A40:B40"/>
    <mergeCell ref="A41:B41"/>
    <mergeCell ref="A33:A35"/>
    <mergeCell ref="A36:B36"/>
  </mergeCells>
  <hyperlinks>
    <hyperlink ref="E1" location="Dashboard!A1" display="Click Here to go back to Dashboard" xr:uid="{00000000-0004-0000-06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Dashboard</vt:lpstr>
      <vt:lpstr>Scheme Wise</vt:lpstr>
      <vt:lpstr>Job Role Wise</vt:lpstr>
      <vt:lpstr>State Wise</vt:lpstr>
      <vt:lpstr>STT and RPL</vt:lpstr>
      <vt:lpstr>Training Category</vt:lpstr>
      <vt:lpstr>Domain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 Saxena</dc:creator>
  <cp:lastModifiedBy>SCGJ-Rohit</cp:lastModifiedBy>
  <cp:lastPrinted>2021-10-22T04:58:27Z</cp:lastPrinted>
  <dcterms:created xsi:type="dcterms:W3CDTF">2021-05-29T08:24:34Z</dcterms:created>
  <dcterms:modified xsi:type="dcterms:W3CDTF">2022-08-17T06:16:55Z</dcterms:modified>
</cp:coreProperties>
</file>